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2340" yWindow="2340" windowWidth="21600" windowHeight="11385" tabRatio="790" firstSheet="3" activeTab="9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0" l="1"/>
  <c r="S29" i="30" s="1"/>
  <c r="T29" i="30" s="1"/>
  <c r="B30" i="30"/>
  <c r="S30" i="30" s="1"/>
  <c r="T30" i="30" s="1"/>
  <c r="B27" i="30"/>
  <c r="S27" i="30" s="1"/>
  <c r="T27" i="30" s="1"/>
  <c r="B13" i="30"/>
  <c r="S13" i="30" s="1"/>
  <c r="T13" i="30" s="1"/>
  <c r="B14" i="30"/>
  <c r="S14" i="30" s="1"/>
  <c r="T14" i="30" s="1"/>
  <c r="B15" i="30"/>
  <c r="S15" i="30" s="1"/>
  <c r="T15" i="30" s="1"/>
  <c r="B16" i="30"/>
  <c r="S16" i="30" s="1"/>
  <c r="T16" i="30" s="1"/>
  <c r="B17" i="30"/>
  <c r="S17" i="30" s="1"/>
  <c r="T17" i="30" s="1"/>
  <c r="B18" i="30"/>
  <c r="S18" i="30" s="1"/>
  <c r="T18" i="30" s="1"/>
  <c r="B19" i="30"/>
  <c r="S19" i="30" s="1"/>
  <c r="T19" i="30" s="1"/>
  <c r="B20" i="30"/>
  <c r="S20" i="30" s="1"/>
  <c r="T20" i="30" s="1"/>
  <c r="D9" i="26"/>
  <c r="C24" i="26" l="1"/>
  <c r="E23" i="26" l="1"/>
  <c r="E20" i="26"/>
  <c r="C20" i="26"/>
  <c r="D24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11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F23" i="26" l="1"/>
  <c r="F8" i="26"/>
  <c r="F4" i="30"/>
  <c r="C27" i="40" s="1"/>
  <c r="S28" i="30"/>
  <c r="S23" i="30"/>
  <c r="S24" i="30"/>
  <c r="S31" i="30"/>
  <c r="T31" i="30" s="1"/>
  <c r="S26" i="30"/>
  <c r="S12" i="30"/>
  <c r="S11" i="30"/>
  <c r="T11" i="30" s="1"/>
  <c r="S25" i="30"/>
  <c r="S21" i="30"/>
  <c r="T21" i="30" s="1"/>
  <c r="S22" i="30"/>
  <c r="T22" i="30" s="1"/>
  <c r="E1" i="25"/>
  <c r="F1" i="25" s="1"/>
  <c r="G1" i="25" s="1"/>
  <c r="H1" i="25" s="1"/>
  <c r="I1" i="25" s="1"/>
  <c r="T3" i="25" l="1"/>
  <c r="C23" i="26"/>
  <c r="D22" i="26"/>
  <c r="C22" i="26"/>
  <c r="J1" i="25"/>
  <c r="T24" i="30"/>
  <c r="T23" i="30"/>
  <c r="T28" i="30"/>
  <c r="T25" i="30"/>
  <c r="D7" i="26"/>
  <c r="F3" i="30"/>
  <c r="T12" i="30"/>
  <c r="T26" i="30"/>
  <c r="D29" i="30" l="1"/>
  <c r="D30" i="30"/>
  <c r="D27" i="30"/>
  <c r="C29" i="30"/>
  <c r="C30" i="30"/>
  <c r="C27" i="30"/>
  <c r="C14" i="30"/>
  <c r="C18" i="30"/>
  <c r="C20" i="30"/>
  <c r="C15" i="30"/>
  <c r="C16" i="30"/>
  <c r="C13" i="30"/>
  <c r="C17" i="30"/>
  <c r="C19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C22" i="30"/>
  <c r="C25" i="30"/>
  <c r="C12" i="30"/>
  <c r="C11" i="30"/>
  <c r="C23" i="30"/>
  <c r="C24" i="30"/>
  <c r="C26" i="30"/>
  <c r="C28" i="30"/>
  <c r="C21" i="30"/>
  <c r="C31" i="30"/>
  <c r="L4" i="18"/>
  <c r="K4" i="18"/>
  <c r="D46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K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E1" i="4" l="1"/>
  <c r="F22" i="26"/>
  <c r="F7" i="26"/>
  <c r="E27" i="40"/>
  <c r="F1" i="4" l="1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<sst xmlns="http://schemas.openxmlformats.org/spreadsheetml/2006/main" count="1208" uniqueCount="596">
  <si>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</si>
  <si>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</si>
  <si>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</si>
  <si>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</si>
  <si>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</si>
  <si>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</si>
  <si>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</si>
  <si>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</si>
  <si>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</si>
  <si>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</si>
  <si>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</si>
  <si>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</si>
  <si>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</si>
  <si>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</si>
  <si>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</si>
  <si>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</si>
  <si>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</si>
  <si>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</si>
  <si>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</si>
  <si>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</si>
  <si>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</si>
  <si>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</si>
  <si>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</si>
  <si>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</si>
  <si>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</si>
  <si>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</si>
  <si>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</si>
  <si>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</si>
  <si>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</si>
  <si>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</si>
  <si>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</si>
  <si>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</si>
  <si>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</si>
  <si>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</si>
  <si>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</si>
  <si>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</si>
  <si>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</si>
  <si>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</si>
  <si>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</si>
  <si>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</si>
  <si>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</si>
  <si>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</si>
  <si>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</si>
  <si>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</si>
  <si>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</si>
  <si>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</si>
  <si>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</si>
  <si>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</si>
  <si>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</si>
  <si>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</si>
  <si>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</si>
  <si>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</si>
  <si>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</si>
  <si>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</si>
  <si>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</si>
  <si>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</si>
  <si>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</si>
  <si>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</si>
  <si>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</si>
  <si>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</si>
  <si>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</si>
  <si>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</si>
  <si>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</si>
  <si>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</si>
  <si>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</si>
  <si>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</si>
  <si>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</si>
  <si>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</si>
  <si>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</si>
  <si>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</si>
  <si>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</si>
  <si>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</si>
  <si>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</si>
  <si>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</si>
  <si>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</si>
  <si>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</si>
  <si>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</si>
  <si>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</si>
  <si>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</si>
  <si>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</si>
  <si>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</si>
  <si>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</si>
  <si>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</si>
  <si>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</si>
  <si>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</si>
  <si>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</si>
  <si>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</si>
  <si>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</si>
  <si>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</si>
  <si>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</si>
  <si>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</si>
  <si>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</si>
  <si>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</si>
  <si>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</si>
  <si>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</si>
  <si>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</si>
  <si>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</si>
  <si>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</si>
  <si>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</si>
  <si>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</si>
  <si>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</si>
  <si>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</si>
  <si>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</si>
  <si>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</si>
  <si>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</si>
  <si>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</si>
  <si>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</si>
  <si>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</si>
  <si>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</si>
  <si>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</si>
  <si>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</si>
  <si>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</si>
  <si>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</si>
  <si>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</si>
  <si>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</si>
  <si>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</si>
  <si>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</si>
  <si>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</si>
  <si>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</si>
  <si>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</si>
  <si>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</si>
  <si>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</si>
  <si>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</si>
  <si>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</si>
  <si>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</si>
  <si>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</si>
  <si>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</si>
  <si>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</si>
  <si>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</si>
  <si>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</si>
  <si>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</si>
  <si>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</si>
  <si>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</si>
  <si>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</si>
  <si>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</si>
  <si>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</si>
  <si>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</si>
  <si>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</si>
  <si>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</si>
  <si>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</si>
  <si>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</si>
  <si>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</si>
  <si>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</si>
  <si>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</si>
  <si>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</si>
  <si>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</si>
  <si>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</si>
  <si>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</si>
  <si>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</si>
  <si>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</si>
  <si>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</si>
  <si>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</si>
  <si>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</si>
  <si>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</si>
  <si>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</si>
  <si>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</si>
  <si>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</si>
  <si>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</si>
  <si>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</si>
  <si>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</si>
  <si>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</si>
  <si>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</si>
  <si>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</si>
  <si>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</si>
  <si>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</si>
  <si>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</si>
  <si>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</si>
  <si>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</si>
  <si>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</si>
  <si>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</si>
  <si>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</si>
  <si>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</si>
  <si>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</si>
  <si>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</si>
  <si>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</si>
  <si>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</si>
  <si>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</si>
  <si>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</si>
  <si>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</si>
  <si>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</si>
  <si>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</si>
  <si>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</si>
  <si>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</si>
  <si>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</si>
  <si>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</si>
  <si>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</si>
  <si>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</si>
  <si>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</si>
  <si>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</si>
  <si>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</si>
  <si>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</si>
  <si>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</si>
  <si>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</si>
  <si>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</si>
  <si>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</si>
  <si>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</si>
  <si>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</si>
  <si>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</si>
  <si>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</si>
  <si>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</si>
  <si>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</si>
  <si>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</si>
  <si>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</si>
  <si>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</si>
  <si>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</si>
  <si>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</si>
  <si>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</si>
  <si>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</si>
  <si>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</si>
  <si>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</si>
  <si>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</si>
  <si>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</si>
  <si>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</si>
  <si>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</si>
  <si>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</si>
  <si>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</si>
  <si>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</si>
  <si>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</si>
  <si>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</si>
  <si>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</si>
  <si>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</si>
  <si>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</si>
  <si>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</si>
  <si>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</si>
  <si>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</si>
  <si>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</si>
  <si>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</si>
  <si>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</si>
  <si>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</si>
  <si>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</si>
  <si>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</si>
  <si>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</si>
  <si>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</si>
  <si>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</si>
  <si>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</si>
  <si>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</si>
  <si>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</si>
  <si>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</si>
  <si>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</si>
  <si>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</si>
  <si>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</si>
  <si>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</si>
  <si>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</si>
  <si>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</si>
  <si>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</si>
  <si>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</si>
  <si>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</si>
  <si>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</si>
  <si>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</si>
  <si>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</si>
  <si>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</si>
  <si>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</si>
  <si>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</si>
  <si>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</si>
  <si>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</si>
  <si>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</si>
  <si>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</si>
  <si>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</si>
  <si>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</si>
  <si>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</si>
  <si>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</si>
  <si>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</si>
  <si>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</si>
  <si>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</si>
  <si>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</si>
  <si>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</si>
  <si>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</si>
  <si>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</si>
  <si>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</si>
  <si>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</si>
  <si>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</si>
  <si>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</si>
  <si>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</si>
  <si>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</si>
  <si>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</si>
  <si>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</si>
  <si>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</si>
  <si>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</si>
  <si>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</si>
  <si>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</si>
  <si>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</si>
  <si>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</si>
  <si>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</si>
  <si>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</si>
  <si>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</si>
  <si>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</si>
  <si>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</si>
  <si>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</si>
  <si>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</si>
  <si>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</si>
  <si>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</si>
  <si>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</si>
  <si>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</si>
  <si>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</si>
  <si>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</si>
  <si>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</si>
  <si>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</si>
  <si>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</si>
  <si>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</si>
  <si>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</si>
  <si>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</si>
  <si>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</si>
  <si>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</si>
  <si>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</si>
  <si>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</si>
  <si>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</si>
  <si>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</si>
  <si>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</si>
  <si>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</si>
  <si>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</si>
  <si>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</si>
  <si>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</si>
  <si>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</si>
  <si>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</si>
  <si>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</si>
  <si>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</si>
  <si>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</si>
  <si>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</si>
  <si>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</si>
  <si>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</si>
  <si>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</si>
  <si>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</si>
  <si>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</si>
  <si>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</si>
  <si>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</si>
  <si>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</si>
  <si>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</si>
  <si>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</si>
  <si>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</si>
  <si>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</si>
  <si>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</si>
  <si>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</si>
  <si>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</si>
  <si>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</si>
  <si>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</si>
  <si>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</si>
  <si>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</si>
  <si>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</si>
  <si>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</si>
  <si>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</si>
  <si>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</si>
  <si>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</si>
  <si>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</si>
  <si>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</si>
  <si>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</si>
  <si>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</si>
  <si>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</si>
  <si>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</si>
  <si>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</si>
  <si>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</si>
  <si>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</si>
  <si>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</si>
  <si>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</si>
  <si>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</si>
  <si>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</si>
  <si>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</si>
  <si>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</si>
  <si>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</si>
  <si>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</si>
  <si>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</si>
  <si>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</si>
  <si>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</si>
  <si>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</si>
  <si>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</si>
  <si>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</si>
  <si>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</si>
  <si>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</si>
  <si>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</si>
  <si>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</si>
  <si>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</si>
  <si>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</si>
  <si>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</si>
  <si>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</si>
  <si>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</si>
  <si>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</si>
  <si>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</si>
  <si>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</si>
  <si>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</si>
  <si>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</si>
  <si>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</si>
  <si>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</si>
  <si>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</si>
  <si>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</si>
  <si>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</si>
  <si>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</si>
  <si>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</si>
  <si>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</si>
  <si>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</si>
  <si>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</si>
  <si>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</si>
  <si>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</si>
  <si>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</si>
  <si>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</si>
  <si>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</si>
  <si>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</si>
  <si>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</si>
  <si>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</si>
  <si>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</si>
  <si>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</si>
  <si>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</si>
  <si>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</si>
  <si>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</si>
  <si>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</si>
  <si>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</si>
  <si>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</si>
  <si>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</si>
  <si>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</si>
  <si>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</si>
  <si>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</si>
  <si>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</si>
  <si>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</si>
  <si>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</si>
  <si>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</si>
  <si>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</si>
  <si>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</si>
  <si>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</si>
  <si>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</si>
  <si>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</si>
  <si>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</si>
  <si>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</si>
  <si>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</si>
  <si>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</si>
  <si>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</si>
  <si>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</si>
  <si>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</si>
  <si>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</si>
  <si>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</si>
  <si>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</si>
  <si>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</si>
  <si>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</si>
  <si>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</si>
  <si>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</si>
  <si>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</si>
  <si>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</si>
  <si>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</si>
  <si>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</si>
  <si>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</si>
  <si>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</si>
  <si>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</si>
  <si>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</si>
  <si>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</si>
  <si>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</si>
  <si>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</si>
  <si>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</si>
  <si>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</si>
  <si>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</si>
  <si>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</si>
  <si>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</si>
  <si>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</si>
  <si>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</si>
  <si>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</si>
  <si>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</si>
  <si>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</si>
  <si>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</si>
  <si>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</si>
  <si>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</si>
  <si>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</si>
  <si>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</si>
  <si>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</si>
  <si>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</si>
  <si>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</si>
  <si>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</si>
  <si>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</si>
  <si>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</si>
  <si>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</si>
  <si>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</si>
  <si>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</si>
  <si>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</si>
  <si>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</si>
  <si>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</si>
  <si>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</si>
  <si>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</si>
  <si>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</si>
  <si>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</si>
  <si>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</si>
  <si>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</si>
  <si>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</si>
  <si>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</si>
  <si>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</si>
  <si>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</si>
  <si>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</si>
  <si>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</si>
  <si>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anna.hynek@sejmik.kielce.pl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</si>
  <si>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</si>
  <si>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</si>
  <si>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</si>
  <si>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</si>
  <si>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</si>
  <si>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</si>
  <si>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</si>
  <si>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</si>
  <si>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</si>
  <si>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</si>
  <si>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</si>
  <si>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</si>
  <si>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</si>
  <si>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</si>
  <si>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</si>
  <si>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</si>
  <si>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</si>
  <si>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</si>
  <si>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</si>
  <si>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</si>
  <si>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</si>
  <si>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</si>
  <si>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</si>
  <si>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</si>
  <si>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</si>
  <si>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</si>
  <si>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</si>
  <si>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</si>
  <si>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</si>
  <si>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</si>
  <si>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</si>
  <si>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</si>
  <si>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</si>
  <si>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</si>
  <si>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</si>
  <si>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</si>
  <si>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</si>
  <si>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</si>
  <si>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</si>
  <si>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</si>
  <si>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Dotychczas poniesione koszty łączne obejmują wszystkie koszty poniesione przez sektor/sektory wskazane jako odpowiedzialne za realizację działania naprawczego (liczba) w PLN, które następnie należy przeliczyć na EUR, według obowiązującego kursu walut na dzień sporządzenia sprawozdania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</si>
  <si>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</si>
  <si>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</si>
  <si>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</si>
  <si>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</si>
  <si>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</si>
  <si>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</si>
  <si>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</si>
  <si>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</si>
  <si>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</si>
  <si>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</si>
  <si>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</si>
  <si>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</si>
  <si>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</si>
  <si>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</si>
  <si>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</si>
  <si>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</si>
  <si>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</si>
  <si>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</si>
  <si>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</si>
  <si>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</si>
  <si>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</si>
  <si>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</si>
  <si>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</si>
  <si>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</si>
  <si>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</si>
  <si>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</si>
  <si>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</si>
  <si>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</si>
  <si>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</si>
  <si>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</si>
  <si>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</si>
  <si>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</si>
  <si>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</si>
  <si>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</si>
  <si>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</si>
  <si>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</si>
  <si>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</si>
  <si>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</si>
  <si>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</si>
  <si>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</si>
  <si>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</si>
  <si>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</si>
  <si>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</si>
  <si>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</si>
  <si>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</si>
  <si>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t>strefa świętokrzyska (PL2602)</t>
  </si>
  <si>
    <t>Agnieszka Rejnowicz</t>
  </si>
  <si>
    <t>41/3535018 wew.23</t>
  </si>
  <si>
    <t>41/3535018</t>
  </si>
  <si>
    <t>a.rejnowicz@rakow.pl</t>
  </si>
  <si>
    <t>Zlikwidowano nieefektywne źródło ciepła</t>
  </si>
  <si>
    <t>Gmina Raków</t>
  </si>
  <si>
    <t>Czyste Powietrze</t>
  </si>
  <si>
    <t>Czyste Powietre</t>
  </si>
  <si>
    <t xml:space="preserve">Gmina Rakow </t>
  </si>
  <si>
    <t>rutynowe</t>
  </si>
  <si>
    <t>urzad@rakow.pl</t>
  </si>
  <si>
    <t xml:space="preserve">Urząd Gminy w Rakwoie </t>
  </si>
  <si>
    <t>Zlikwidowano nieefektywne xródła ciepła</t>
  </si>
  <si>
    <t>Chańcza</t>
  </si>
  <si>
    <t>PROW</t>
  </si>
  <si>
    <t>rakow.pl</t>
  </si>
  <si>
    <t>Drogowle</t>
  </si>
  <si>
    <t>Pągowiec</t>
  </si>
  <si>
    <t>Radostów</t>
  </si>
  <si>
    <t>Rakówka</t>
  </si>
  <si>
    <t>-</t>
  </si>
  <si>
    <t xml:space="preserve">Spotkania edukacyjne z mieszkańcami dotyczące ochrony powietrza, wymany nieefektywnych źródeł ciepła (dwa spotkania w roku) </t>
  </si>
  <si>
    <t>Wydruk ulotek zachęcajacych do wymiany źródeł ciepła</t>
  </si>
  <si>
    <t>Spot reklamowwy w Radio Kielce dotyczący programu Czyste Powietze , dofinansowań do wymiany źródeł ciepła, termomodernizacji budynków</t>
  </si>
  <si>
    <t>działanie bezkosztowe.</t>
  </si>
  <si>
    <t>środki z budżetu gminy Raków, i budżetu  gminy Łagów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</si>
</sst>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2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46" fillId="16" borderId="38" xfId="0" applyFont="1" applyFill="1" applyBorder="1" applyAlignment="1">
      <alignment vertical="center" wrapText="1"/>
    </xf>
    <xf numFmtId="0" fontId="46" fillId="16" borderId="28" xfId="0" applyFont="1" applyFill="1" applyBorder="1" applyAlignment="1">
      <alignment vertical="center" wrapText="1"/>
    </xf>
    <xf numFmtId="0" fontId="14" fillId="5" borderId="1" xfId="3" applyFill="1" applyBorder="1" applyAlignment="1" applyProtection="1">
      <alignment vertical="center" wrapText="1"/>
      <protection locked="0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 readingOrder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14" fillId="9" borderId="16" xfId="3" applyFill="1" applyBorder="1" applyAlignment="1" applyProtection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16" xfId="0" applyFont="1" applyFill="1" applyBorder="1" applyAlignment="1">
      <alignment horizontal="center" vertical="center" wrapText="1"/>
    </xf>
    <xf numFmtId="0" fontId="14" fillId="9" borderId="23" xfId="3" applyFill="1" applyBorder="1" applyAlignment="1" applyProtection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</cellXfs>
  <cellStyles count="4">
    <cellStyle name="Hiperłącze" xfId="3" builtinId="8"/>
    <cellStyle name="Kolumna" xfId="2"/>
    <cellStyle name="Normalny" xfId="0" builtinId="0"/>
    <cellStyle name="Normalny 2" xfId="1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powiaty_26" displayName="powiaty_26" ref="A2:F16" totalsRowShown="0" headerRowDxfId="66" headerRowBorderDxfId="65" tableBorderDxfId="64">
  <autoFilter ref="A2:F16"/>
  <tableColumns count="6">
    <tableColumn id="1" name="kod powiatu" dataDxfId="63" dataCellStyle="Normalny 2"/>
    <tableColumn id="2" name="powiat" dataDxfId="62" dataCellStyle="Normalny 2"/>
    <tableColumn id="6" name="kod powiatu2" dataDxfId="61" dataCellStyle="Normalny 2">
      <calculatedColumnFormula>powiaty_26[[#This Row],[kod powiatu]]</calculatedColumnFormula>
    </tableColumn>
    <tableColumn id="4" name="kod strefy" dataDxfId="60" dataCellStyle="Normalny 2"/>
    <tableColumn id="5" name="nazwa strefy" dataDxfId="59" dataCellStyle="Normalny 2">
      <calculatedColumnFormula>VLOOKUP(powiaty_26[[#This Row],[kod strefy]],strefy_26[],2,FALSE)</calculatedColumnFormula>
    </tableColumn>
    <tableColumn id="3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strefy_26" displayName="strefy_26" ref="H2:K4" totalsRowShown="0" headerRowDxfId="57" dataDxfId="55" headerRowBorderDxfId="56" tableBorderDxfId="54">
  <autoFilter ref="H2:K4"/>
  <tableColumns count="4">
    <tableColumn id="1" name="kod strefy" dataDxfId="53"/>
    <tableColumn id="2" name="nazwa strefy" dataDxfId="52"/>
    <tableColumn id="3" name="województo" dataDxfId="51"/>
    <tableColumn id="4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4" name="kat_zadania" displayName="kat_zadania" ref="M2:N10" totalsRowShown="0" headerRowDxfId="49" dataDxfId="47" headerRowBorderDxfId="48" tableBorderDxfId="46">
  <autoFilter ref="M2:N10"/>
  <tableColumns count="2">
    <tableColumn id="1" name="kod zadania" dataDxfId="45"/>
    <tableColumn id="2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" name="gminy_26" displayName="gminy_26" ref="A3:Q105" totalsRowShown="0" headerRowDxfId="39" dataDxfId="37" headerRowBorderDxfId="38" tableBorderDxfId="36">
  <autoFilter ref="A3:Q105">
    <filterColumn colId="4">
      <filters>
        <filter val="kielecki"/>
      </filters>
    </filterColumn>
  </autoFilter>
  <tableColumns count="17">
    <tableColumn id="1" name="kod gminy" dataDxfId="35"/>
    <tableColumn id="2" name="nazwa gminy" dataDxfId="34"/>
    <tableColumn id="15" name="kod gminy2" dataDxfId="33">
      <calculatedColumnFormula>gminy_26[[#This Row],[kod gminy]]</calculatedColumnFormula>
    </tableColumn>
    <tableColumn id="3" name="kod powiatu" dataDxfId="32"/>
    <tableColumn id="4" name="nazwa powiatu" dataDxfId="31">
      <calculatedColumnFormula>VLOOKUP(gminy_26[[#This Row],[kod powiatu]],powiaty_26[],katalogi!$B$1,FALSE)</calculatedColumnFormula>
    </tableColumn>
    <tableColumn id="5" name="kod strefy" dataDxfId="30"/>
    <tableColumn id="6" name="nazwa strefy" dataDxfId="29">
      <calculatedColumnFormula>VLOOKUP(gminy_26[[#This Row],[kod strefy]],strefy_26[],2,FALSE)</calculatedColumnFormula>
    </tableColumn>
    <tableColumn id="7" name="ogółem" dataDxfId="28"/>
    <tableColumn id="8" name="2020" dataDxfId="27"/>
    <tableColumn id="9" name="2021" dataDxfId="26"/>
    <tableColumn id="10" name="2022" dataDxfId="25"/>
    <tableColumn id="11" name="2023" dataDxfId="24"/>
    <tableColumn id="12" name="2024" dataDxfId="23"/>
    <tableColumn id="13" name="2025" dataDxfId="22"/>
    <tableColumn id="16" name="2026" dataDxfId="21"/>
    <tableColumn id="17" name="EE" dataDxfId="20"/>
    <tableColumn id="14" name="KPP" dataDxfId="19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5" name="kat_wsk_efektu" displayName="kat_wsk_efektu" ref="A4:E16" totalsRowShown="0" headerRowDxfId="18" headerRowBorderDxfId="17" tableBorderDxfId="16" totalsRowBorderDxfId="15">
  <autoFilter ref="A4:E16"/>
  <tableColumns count="5">
    <tableColumn id="1" name="kod_efektu" dataDxfId="14"/>
    <tableColumn id="2" name="opis" dataDxfId="13"/>
    <tableColumn id="3" name="PM10" dataDxfId="12"/>
    <tableColumn id="4" name="PM2,5" dataDxfId="11"/>
    <tableColumn id="5" name="BaP" dataDxfId="1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urzad@rakow.pl" TargetMode="External"/><Relationship Id="rId1" Type="http://schemas.openxmlformats.org/officeDocument/2006/relationships/hyperlink" Target="mailto:a.rejnowicz@rakow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a.rejnowicz@rakow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7" workbookViewId="0">
      <selection activeCell="E9" sqref="E9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551</v>
      </c>
      <c r="B1" s="154"/>
    </row>
    <row r="2" spans="1:4" ht="38.25" customHeight="1" x14ac:dyDescent="0.2">
      <c r="A2" s="131" t="s">
        <v>506</v>
      </c>
      <c r="B2" s="132"/>
    </row>
    <row r="3" spans="1:4" ht="16.5" thickBot="1" x14ac:dyDescent="0.25">
      <c r="A3" s="133"/>
    </row>
    <row r="4" spans="1:4" ht="47.25" customHeight="1" thickBot="1" x14ac:dyDescent="0.25">
      <c r="A4" s="252" t="s">
        <v>507</v>
      </c>
      <c r="B4" s="253"/>
      <c r="C4" s="253"/>
      <c r="D4" s="254"/>
    </row>
    <row r="5" spans="1:4" ht="16.5" thickBot="1" x14ac:dyDescent="0.3">
      <c r="A5" s="151" t="s">
        <v>7</v>
      </c>
      <c r="B5" s="152" t="s">
        <v>508</v>
      </c>
      <c r="C5" s="255" t="s">
        <v>514</v>
      </c>
      <c r="D5" s="256"/>
    </row>
    <row r="6" spans="1:4" ht="54" customHeight="1" thickBot="1" x14ac:dyDescent="0.25">
      <c r="A6" s="134">
        <v>1</v>
      </c>
      <c r="B6" s="135" t="s">
        <v>509</v>
      </c>
      <c r="C6" s="257">
        <v>2023</v>
      </c>
      <c r="D6" s="258"/>
    </row>
    <row r="7" spans="1:4" ht="16.5" thickBot="1" x14ac:dyDescent="0.25">
      <c r="A7" s="134">
        <v>2</v>
      </c>
      <c r="B7" s="135" t="s">
        <v>8</v>
      </c>
      <c r="C7" s="259" t="s">
        <v>56</v>
      </c>
      <c r="D7" s="260"/>
    </row>
    <row r="8" spans="1:4" ht="16.5" thickBot="1" x14ac:dyDescent="0.25">
      <c r="A8" s="134">
        <v>3</v>
      </c>
      <c r="B8" s="135" t="s">
        <v>524</v>
      </c>
      <c r="C8" s="259" t="s">
        <v>60</v>
      </c>
      <c r="D8" s="260"/>
    </row>
    <row r="9" spans="1:4" ht="40.5" customHeight="1" thickBot="1" x14ac:dyDescent="0.25">
      <c r="A9" s="134">
        <v>4</v>
      </c>
      <c r="B9" s="135" t="s">
        <v>555</v>
      </c>
      <c r="C9" s="259" t="s">
        <v>525</v>
      </c>
      <c r="D9" s="260"/>
    </row>
    <row r="10" spans="1:4" ht="63" customHeight="1" thickBot="1" x14ac:dyDescent="0.25">
      <c r="A10" s="134">
        <v>5</v>
      </c>
      <c r="B10" s="135" t="s">
        <v>510</v>
      </c>
      <c r="C10" s="261" t="s">
        <v>585</v>
      </c>
      <c r="D10" s="251"/>
    </row>
    <row r="11" spans="1:4" ht="38.25" customHeight="1" thickBot="1" x14ac:dyDescent="0.25">
      <c r="A11" s="134">
        <v>6</v>
      </c>
      <c r="B11" s="135" t="s">
        <v>556</v>
      </c>
      <c r="C11" s="261" t="s">
        <v>581</v>
      </c>
      <c r="D11" s="251"/>
    </row>
    <row r="12" spans="1:4" ht="49.5" customHeight="1" thickBot="1" x14ac:dyDescent="0.25">
      <c r="A12" s="134">
        <v>7</v>
      </c>
      <c r="B12" s="135" t="s">
        <v>557</v>
      </c>
      <c r="C12" s="262" t="s">
        <v>580</v>
      </c>
      <c r="D12" s="263"/>
    </row>
    <row r="13" spans="1:4" ht="77.25" customHeight="1" thickBot="1" x14ac:dyDescent="0.25">
      <c r="A13" s="134">
        <v>8</v>
      </c>
      <c r="B13" s="135" t="s">
        <v>558</v>
      </c>
      <c r="C13" s="261" t="s">
        <v>570</v>
      </c>
      <c r="D13" s="251"/>
    </row>
    <row r="14" spans="1:4" ht="79.5" customHeight="1" thickBot="1" x14ac:dyDescent="0.25">
      <c r="A14" s="134">
        <v>9</v>
      </c>
      <c r="B14" s="135" t="s">
        <v>559</v>
      </c>
      <c r="C14" s="261" t="s">
        <v>571</v>
      </c>
      <c r="D14" s="251"/>
    </row>
    <row r="15" spans="1:4" ht="109.5" customHeight="1" thickBot="1" x14ac:dyDescent="0.25">
      <c r="A15" s="134">
        <v>10</v>
      </c>
      <c r="B15" s="135" t="s">
        <v>560</v>
      </c>
      <c r="C15" s="250" t="s">
        <v>573</v>
      </c>
      <c r="D15" s="251"/>
    </row>
    <row r="16" spans="1:4" ht="16.5" thickBot="1" x14ac:dyDescent="0.25">
      <c r="A16" s="134">
        <v>11</v>
      </c>
      <c r="B16" s="135" t="s">
        <v>9</v>
      </c>
      <c r="C16" s="234" t="s">
        <v>420</v>
      </c>
      <c r="D16" s="235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36" t="s">
        <v>511</v>
      </c>
      <c r="B18" s="237"/>
      <c r="C18" s="237"/>
      <c r="D18" s="237"/>
      <c r="E18" s="238"/>
    </row>
    <row r="19" spans="1:5" ht="30" customHeight="1" thickBot="1" x14ac:dyDescent="0.25">
      <c r="A19" s="140" t="s">
        <v>7</v>
      </c>
      <c r="B19" s="141" t="s">
        <v>10</v>
      </c>
      <c r="C19" s="143" t="s">
        <v>528</v>
      </c>
      <c r="D19" s="142" t="s">
        <v>529</v>
      </c>
      <c r="E19" s="143" t="s">
        <v>534</v>
      </c>
    </row>
    <row r="20" spans="1:5" ht="16.5" thickBot="1" x14ac:dyDescent="0.25">
      <c r="A20" s="134">
        <v>1</v>
      </c>
      <c r="B20" s="135" t="s">
        <v>526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512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527</v>
      </c>
      <c r="C22" s="163" t="s">
        <v>552</v>
      </c>
      <c r="D22" s="163" t="s">
        <v>552</v>
      </c>
      <c r="E22" s="163" t="s">
        <v>552</v>
      </c>
    </row>
    <row r="23" spans="1:5" ht="375" customHeight="1" thickBot="1" x14ac:dyDescent="0.25">
      <c r="A23" s="134">
        <v>4</v>
      </c>
      <c r="B23" s="135" t="s">
        <v>514</v>
      </c>
      <c r="C23" s="164" t="s">
        <v>530</v>
      </c>
      <c r="D23" s="161" t="s">
        <v>531</v>
      </c>
      <c r="E23" s="162" t="s">
        <v>535</v>
      </c>
    </row>
    <row r="24" spans="1:5" ht="16.5" thickBot="1" x14ac:dyDescent="0.25">
      <c r="A24" s="134">
        <v>5</v>
      </c>
      <c r="B24" s="135" t="s">
        <v>532</v>
      </c>
      <c r="C24" s="165" t="s">
        <v>553</v>
      </c>
      <c r="D24" s="161" t="s">
        <v>553</v>
      </c>
      <c r="E24" s="162" t="s">
        <v>553</v>
      </c>
    </row>
    <row r="25" spans="1:5" ht="284.25" thickBot="1" x14ac:dyDescent="0.25">
      <c r="A25" s="134">
        <v>6</v>
      </c>
      <c r="B25" s="135" t="s">
        <v>515</v>
      </c>
      <c r="C25" s="165" t="s">
        <v>554</v>
      </c>
      <c r="D25" s="161" t="s">
        <v>554</v>
      </c>
      <c r="E25" s="162" t="s">
        <v>554</v>
      </c>
    </row>
    <row r="26" spans="1:5" ht="16.5" thickBot="1" x14ac:dyDescent="0.25">
      <c r="A26" s="134">
        <v>7</v>
      </c>
      <c r="B26" s="135" t="s">
        <v>516</v>
      </c>
      <c r="C26" s="166" t="s">
        <v>561</v>
      </c>
      <c r="D26" s="166" t="s">
        <v>561</v>
      </c>
      <c r="E26" s="166" t="s">
        <v>533</v>
      </c>
    </row>
    <row r="27" spans="1:5" s="137" customFormat="1" ht="79.5" thickBot="1" x14ac:dyDescent="0.25">
      <c r="A27" s="149">
        <v>8</v>
      </c>
      <c r="B27" s="150" t="s">
        <v>517</v>
      </c>
      <c r="C27" s="167">
        <f>tab.1_ZSO_gminy!I6/tab.1_ZSO_gminy!F4</f>
        <v>0.77649186256781189</v>
      </c>
      <c r="D27" s="168">
        <f>tab.2_EE_gminy!G4/tab.2_EE_gminy!E2</f>
        <v>3</v>
      </c>
      <c r="E27" s="169">
        <f>tab.3_KPP!G7/tab.3_KPP!E2</f>
        <v>1</v>
      </c>
    </row>
    <row r="28" spans="1:5" ht="32.25" thickBot="1" x14ac:dyDescent="0.25">
      <c r="A28" s="136">
        <v>9</v>
      </c>
      <c r="B28" s="139" t="s">
        <v>518</v>
      </c>
      <c r="C28" s="165" t="s">
        <v>539</v>
      </c>
      <c r="D28" s="170" t="s">
        <v>539</v>
      </c>
      <c r="E28" s="170" t="s">
        <v>540</v>
      </c>
    </row>
    <row r="29" spans="1:5" ht="32.25" thickBot="1" x14ac:dyDescent="0.25">
      <c r="A29" s="136">
        <v>10</v>
      </c>
      <c r="B29" s="139" t="s">
        <v>519</v>
      </c>
      <c r="C29" s="171" t="s">
        <v>541</v>
      </c>
      <c r="D29" s="172" t="s">
        <v>541</v>
      </c>
      <c r="E29" s="171" t="s">
        <v>541</v>
      </c>
    </row>
    <row r="30" spans="1:5" ht="31.5" x14ac:dyDescent="0.2">
      <c r="A30" s="239">
        <v>11</v>
      </c>
      <c r="B30" s="242" t="s">
        <v>520</v>
      </c>
      <c r="C30" s="245" t="s">
        <v>536</v>
      </c>
      <c r="D30" s="173" t="s">
        <v>545</v>
      </c>
      <c r="E30" s="245" t="s">
        <v>538</v>
      </c>
    </row>
    <row r="31" spans="1:5" ht="15.75" x14ac:dyDescent="0.2">
      <c r="A31" s="240"/>
      <c r="B31" s="243"/>
      <c r="C31" s="232"/>
      <c r="D31" s="174">
        <f>tab.2_EE_gminy!F4</f>
        <v>0</v>
      </c>
      <c r="E31" s="232"/>
    </row>
    <row r="32" spans="1:5" ht="15.75" x14ac:dyDescent="0.2">
      <c r="A32" s="240"/>
      <c r="B32" s="243"/>
      <c r="C32" s="232"/>
      <c r="D32" s="175" t="s">
        <v>546</v>
      </c>
      <c r="E32" s="232"/>
    </row>
    <row r="33" spans="1:5" ht="15.75" x14ac:dyDescent="0.2">
      <c r="A33" s="240"/>
      <c r="B33" s="243"/>
      <c r="C33" s="232"/>
      <c r="D33" s="174">
        <f>tab.2_EE_gminy!G4</f>
        <v>3</v>
      </c>
      <c r="E33" s="232"/>
    </row>
    <row r="34" spans="1:5" ht="24.75" customHeight="1" x14ac:dyDescent="0.2">
      <c r="A34" s="240"/>
      <c r="B34" s="243"/>
      <c r="C34" s="246"/>
      <c r="D34" s="175" t="s">
        <v>547</v>
      </c>
      <c r="E34" s="246"/>
    </row>
    <row r="35" spans="1:5" ht="15.75" x14ac:dyDescent="0.2">
      <c r="A35" s="241"/>
      <c r="B35" s="244"/>
      <c r="C35" s="176">
        <f>tab.1_ZSO_gminy!J6</f>
        <v>29</v>
      </c>
      <c r="D35" s="174">
        <f>tab.2_EE_gminy!H4</f>
        <v>0</v>
      </c>
      <c r="E35" s="176">
        <f>tab.3_KPP!H7</f>
        <v>5</v>
      </c>
    </row>
    <row r="36" spans="1:5" ht="15.75" x14ac:dyDescent="0.2">
      <c r="A36" s="241"/>
      <c r="B36" s="244"/>
      <c r="C36" s="247" t="s">
        <v>550</v>
      </c>
      <c r="D36" s="175" t="s">
        <v>549</v>
      </c>
      <c r="E36" s="247" t="s">
        <v>537</v>
      </c>
    </row>
    <row r="37" spans="1:5" ht="15.75" x14ac:dyDescent="0.2">
      <c r="A37" s="241"/>
      <c r="B37" s="244"/>
      <c r="C37" s="248"/>
      <c r="D37" s="174">
        <f>tab.2_EE_gminy!I4</f>
        <v>0</v>
      </c>
      <c r="E37" s="248"/>
    </row>
    <row r="38" spans="1:5" ht="31.5" x14ac:dyDescent="0.2">
      <c r="A38" s="241"/>
      <c r="B38" s="244"/>
      <c r="C38" s="249"/>
      <c r="D38" s="175" t="s">
        <v>548</v>
      </c>
      <c r="E38" s="249"/>
    </row>
    <row r="39" spans="1:5" ht="16.5" thickBot="1" x14ac:dyDescent="0.25">
      <c r="A39" s="241"/>
      <c r="B39" s="244"/>
      <c r="C39" s="177">
        <f>tab.1_ZSO_gminy!I6</f>
        <v>4294</v>
      </c>
      <c r="D39" s="178">
        <f>tab.2_EE_gminy!J4</f>
        <v>718</v>
      </c>
      <c r="E39" s="177">
        <f>tab.3_KPP!M7</f>
        <v>0</v>
      </c>
    </row>
    <row r="40" spans="1:5" ht="15.75" customHeight="1" x14ac:dyDescent="0.2">
      <c r="A40" s="222">
        <v>12</v>
      </c>
      <c r="B40" s="225" t="s">
        <v>563</v>
      </c>
      <c r="C40" s="171" t="s">
        <v>542</v>
      </c>
      <c r="D40" s="228" t="s">
        <v>432</v>
      </c>
      <c r="E40" s="231" t="s">
        <v>432</v>
      </c>
    </row>
    <row r="41" spans="1:5" ht="15.75" x14ac:dyDescent="0.2">
      <c r="A41" s="223"/>
      <c r="B41" s="226"/>
      <c r="C41" s="179">
        <f>tab.1_ZSO_gminy!K6/1000</f>
        <v>2.1295840140000002</v>
      </c>
      <c r="D41" s="229"/>
      <c r="E41" s="232"/>
    </row>
    <row r="42" spans="1:5" ht="15.75" x14ac:dyDescent="0.2">
      <c r="A42" s="223"/>
      <c r="B42" s="226"/>
      <c r="C42" s="180" t="s">
        <v>543</v>
      </c>
      <c r="D42" s="229"/>
      <c r="E42" s="232"/>
    </row>
    <row r="43" spans="1:5" ht="15.75" x14ac:dyDescent="0.2">
      <c r="A43" s="223"/>
      <c r="B43" s="226"/>
      <c r="C43" s="179">
        <f>tab.1_ZSO_gminy!L6/1000</f>
        <v>2.0994512829999996</v>
      </c>
      <c r="D43" s="229"/>
      <c r="E43" s="232"/>
    </row>
    <row r="44" spans="1:5" ht="15.75" x14ac:dyDescent="0.2">
      <c r="A44" s="223"/>
      <c r="B44" s="226"/>
      <c r="C44" s="180" t="s">
        <v>544</v>
      </c>
      <c r="D44" s="229"/>
      <c r="E44" s="232"/>
    </row>
    <row r="45" spans="1:5" ht="16.5" thickBot="1" x14ac:dyDescent="0.25">
      <c r="A45" s="224"/>
      <c r="B45" s="227"/>
      <c r="C45" s="181">
        <f>tab.1_ZSO_gminy!M6/1000</f>
        <v>1.21426634E-3</v>
      </c>
      <c r="D45" s="230"/>
      <c r="E45" s="233"/>
    </row>
    <row r="46" spans="1:5" ht="32.25" thickBot="1" x14ac:dyDescent="0.25">
      <c r="A46" s="148">
        <v>13</v>
      </c>
      <c r="B46" s="147" t="s">
        <v>521</v>
      </c>
      <c r="C46" s="182">
        <f>tab.1_ZSO_gminy!N6</f>
        <v>2041755.18</v>
      </c>
      <c r="D46" s="183">
        <f>tab.2_EE_gminy!K4</f>
        <v>2660</v>
      </c>
      <c r="E46" s="156">
        <v>0</v>
      </c>
    </row>
    <row r="47" spans="1:5" ht="126.75" thickBot="1" x14ac:dyDescent="0.25">
      <c r="A47" s="134">
        <v>14</v>
      </c>
      <c r="B47" s="135" t="s">
        <v>522</v>
      </c>
      <c r="C47" s="155" t="s">
        <v>523</v>
      </c>
      <c r="D47" s="156" t="s">
        <v>523</v>
      </c>
      <c r="E47" s="156" t="s">
        <v>523</v>
      </c>
    </row>
    <row r="48" spans="1:5" ht="16.5" thickBot="1" x14ac:dyDescent="0.25">
      <c r="A48" s="134">
        <v>15</v>
      </c>
      <c r="B48" s="135" t="s">
        <v>9</v>
      </c>
      <c r="C48" s="155" t="s">
        <v>513</v>
      </c>
      <c r="D48" s="156" t="s">
        <v>513</v>
      </c>
      <c r="E48" s="156" t="s">
        <v>513</v>
      </c>
    </row>
    <row r="51" spans="1:1" x14ac:dyDescent="0.2">
      <c r="A51" s="43"/>
    </row>
  </sheetData>
  <mergeCells count="24"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</mergeCells>
  <hyperlinks>
    <hyperlink ref="C15" r:id="rId1"/>
    <hyperlink ref="C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S108" sqref="S108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5" t="s">
        <v>316</v>
      </c>
      <c r="I2" s="186"/>
      <c r="J2" s="186"/>
      <c r="K2" s="186"/>
      <c r="L2" s="186"/>
      <c r="M2" s="186"/>
      <c r="N2" s="186"/>
      <c r="O2" s="187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hidden="1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hidden="1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hidden="1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hidden="1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hidden="1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hidden="1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hidden="1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5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hidden="1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hidden="1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hidden="1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hidden="1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hidden="1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hidden="1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hidden="1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hidden="1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hidden="1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5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hidden="1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hidden="1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hidden="1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hidden="1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hidden="1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hidden="1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hidden="1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hidden="1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hidden="1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hidden="1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hidden="1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hidden="1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hidden="1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hidden="1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hidden="1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hidden="1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hidden="1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hidden="1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hidden="1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hidden="1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505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hidden="1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hidden="1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hidden="1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hidden="1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hidden="1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hidden="1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hidden="1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hidden="1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hidden="1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hidden="1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hidden="1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hidden="1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hidden="1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hidden="1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hidden="1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hidden="1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hidden="1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hidden="1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hidden="1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hidden="1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hidden="1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hidden="1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hidden="1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hidden="1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hidden="1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hidden="1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hidden="1" x14ac:dyDescent="0.2">
      <c r="A83" s="1" t="s">
        <v>253</v>
      </c>
      <c r="B83" s="1" t="s">
        <v>504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hidden="1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hidden="1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hidden="1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hidden="1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hidden="1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hidden="1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hidden="1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hidden="1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hidden="1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hidden="1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hidden="1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hidden="1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hidden="1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hidden="1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hidden="1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hidden="1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hidden="1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hidden="1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hidden="1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hidden="1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504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503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43" priority="2" operator="equal">
      <formula>0</formula>
    </cfRule>
  </conditionalFormatting>
  <conditionalFormatting sqref="P5:P52">
    <cfRule type="cellIs" dxfId="42" priority="1" operator="equal">
      <formula>0</formula>
    </cfRule>
  </conditionalFormatting>
  <conditionalFormatting sqref="P4:Q4 H4:N52">
    <cfRule type="cellIs" dxfId="41" priority="4" operator="equal">
      <formula>0</formula>
    </cfRule>
  </conditionalFormatting>
  <conditionalFormatting sqref="Q5:Q52">
    <cfRule type="cellIs" dxfId="40" priority="5" operator="equal">
      <formula>0</formula>
    </cfRule>
  </conditionalFormatting>
  <dataValidations count="1">
    <dataValidation type="list" allowBlank="1" showInputMessage="1" showErrorMessage="1" sqref="E1:E78 E79:E1048576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89" t="s">
        <v>45</v>
      </c>
      <c r="B2" s="189" t="s">
        <v>33</v>
      </c>
      <c r="C2" s="188" t="s">
        <v>44</v>
      </c>
      <c r="D2" s="188"/>
      <c r="E2" s="188"/>
    </row>
    <row r="3" spans="1:5" ht="14.25" x14ac:dyDescent="0.2">
      <c r="A3" s="190"/>
      <c r="B3" s="190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27"/>
  <sheetViews>
    <sheetView workbookViewId="0">
      <selection activeCell="B22" sqref="B22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1" t="s">
        <v>562</v>
      </c>
      <c r="B2" s="191"/>
    </row>
    <row r="3" spans="1:2" x14ac:dyDescent="0.2">
      <c r="A3" s="123" t="s">
        <v>483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564</v>
      </c>
    </row>
    <row r="8" spans="1:2" ht="15" x14ac:dyDescent="0.2">
      <c r="A8" s="108" t="s">
        <v>433</v>
      </c>
      <c r="B8" s="102" t="s">
        <v>565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566</v>
      </c>
    </row>
    <row r="11" spans="1:2" ht="15" x14ac:dyDescent="0.2">
      <c r="A11" s="108" t="s">
        <v>436</v>
      </c>
      <c r="B11" s="102" t="s">
        <v>567</v>
      </c>
    </row>
    <row r="12" spans="1:2" ht="15" x14ac:dyDescent="0.2">
      <c r="A12" s="108" t="s">
        <v>439</v>
      </c>
      <c r="B12" s="102" t="s">
        <v>568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2" t="s">
        <v>474</v>
      </c>
      <c r="B25" s="192"/>
    </row>
    <row r="26" spans="1:2" ht="15.75" customHeight="1" x14ac:dyDescent="0.2">
      <c r="A26" s="193" t="s">
        <v>481</v>
      </c>
      <c r="B26" s="194"/>
    </row>
    <row r="27" spans="1:2" ht="15.75" x14ac:dyDescent="0.2">
      <c r="A27" s="119" t="s">
        <v>482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/>
    <hyperlink ref="A10" location="tab.2_EE_gminy!A1" tooltip="Tabela EE dla gmin" display="tab.2_EE_gminy"/>
    <hyperlink ref="A11" location="tab.3_KPP!A1" tooltip="Tabela kontrole" display="tab.3_KPP"/>
    <hyperlink ref="A12" location="tab.5_PDK!A1" tooltip="PDK" display="tab.5_PDK"/>
    <hyperlink ref="A8" location="tab.1_ZSO_gminy!A1" tooltip="Tabela ZSO dla gmin" display="tab.1_ZSO_gminy"/>
    <hyperlink ref="A21" location="tab.4_BDO!A1" tooltip="Tabela drogi (BDO)" display="tab.4_BDO"/>
    <hyperlink ref="A7" location="tabela_informacyjna_dla_JST!A1" tooltip="Informacje ogólne JST" display="tabela_informacyjna_dla_JST"/>
    <hyperlink ref="A20" location="tabela_informacyjna_dla_innych!A1" tooltip="Informacje ogólne dla innych podmiotów" display="tabela_informacyjna_dla_innych"/>
    <hyperlink ref="A17" location="tabela_informacyjna_dla_innych!A1" tooltip="Informacje ogólne dla innych podmiotów" display="tabela_informacyjna_dla_innych"/>
    <hyperlink ref="A18" location="tab.2_EE_org!A1" tooltip="Tabela edukacja - organizacje" display="tab.2_EE_org"/>
    <hyperlink ref="A14" location="tabela_informacyjna_dla_innych!A1" tooltip="Informacje ogólne dla innych podmiotów" display="tabela_informacyjna_dla_innych"/>
    <hyperlink ref="A15" location="tab.1_ZSO_zarządcy!A1" display="tab.1_ZSO_zarządc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topLeftCell="A7" zoomScale="120" zoomScaleNormal="120" workbookViewId="0">
      <selection activeCell="I20" sqref="I20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3"/>
      <c r="B1" s="193"/>
      <c r="C1" s="193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5" t="s">
        <v>500</v>
      </c>
      <c r="B3" s="195"/>
      <c r="C3" s="195"/>
      <c r="D3" s="195"/>
      <c r="E3" s="195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565</v>
      </c>
    </row>
    <row r="5" spans="1:9" ht="15" x14ac:dyDescent="0.2">
      <c r="A5" s="10">
        <v>1</v>
      </c>
      <c r="B5" s="11" t="s">
        <v>477</v>
      </c>
      <c r="C5" s="21">
        <v>2023</v>
      </c>
      <c r="D5" s="47"/>
      <c r="E5" s="21"/>
      <c r="F5" s="47"/>
      <c r="H5" s="107" t="s">
        <v>435</v>
      </c>
      <c r="I5" s="102" t="s">
        <v>566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567</v>
      </c>
    </row>
    <row r="7" spans="1:9" ht="15" x14ac:dyDescent="0.2">
      <c r="A7" s="10">
        <v>3</v>
      </c>
      <c r="B7" s="11" t="s">
        <v>16</v>
      </c>
      <c r="C7" s="9" t="s">
        <v>569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568</v>
      </c>
    </row>
    <row r="8" spans="1:9" x14ac:dyDescent="0.2">
      <c r="A8" s="10">
        <v>4</v>
      </c>
      <c r="B8" s="11" t="s">
        <v>502</v>
      </c>
      <c r="C8" s="9" t="s">
        <v>79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495</v>
      </c>
      <c r="C9" s="20" t="s">
        <v>229</v>
      </c>
      <c r="D9" s="45" t="str">
        <f>VLOOKUP($C$9,gminy_26[[nazwa gminy]:[kod gminy2]],2,FALSE)</f>
        <v>2604162</v>
      </c>
      <c r="E9" s="97" t="s">
        <v>432</v>
      </c>
      <c r="F9" s="45"/>
    </row>
    <row r="10" spans="1:9" ht="24" x14ac:dyDescent="0.2">
      <c r="A10" s="10">
        <v>6</v>
      </c>
      <c r="B10" s="11" t="s">
        <v>497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570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9" t="s">
        <v>571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 t="s">
        <v>572</v>
      </c>
      <c r="D14" s="48"/>
      <c r="E14" s="19"/>
      <c r="F14" s="48"/>
    </row>
    <row r="15" spans="1:9" ht="12.75" x14ac:dyDescent="0.2">
      <c r="A15" s="10">
        <v>11</v>
      </c>
      <c r="B15" s="11" t="s">
        <v>480</v>
      </c>
      <c r="C15" s="184" t="s">
        <v>573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5" t="s">
        <v>501</v>
      </c>
      <c r="B18" s="195"/>
      <c r="C18" s="195"/>
      <c r="D18" s="195"/>
      <c r="E18" s="195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499</v>
      </c>
      <c r="C20" s="105">
        <f>C$5</f>
        <v>2023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kielecki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498</v>
      </c>
      <c r="C24" s="104" t="str">
        <f>C$9</f>
        <v>Raków</v>
      </c>
      <c r="D24" s="45" t="str">
        <f>VLOOKUP($C$9,gminy_26[[nazwa gminy]:[kod gminy2]],2,FALSE)</f>
        <v>2604162</v>
      </c>
      <c r="E24" s="97" t="s">
        <v>432</v>
      </c>
      <c r="F24" s="45"/>
    </row>
    <row r="25" spans="1:6" ht="24" x14ac:dyDescent="0.2">
      <c r="A25" s="10">
        <v>6</v>
      </c>
      <c r="B25" s="25" t="s">
        <v>484</v>
      </c>
      <c r="C25" s="31">
        <v>0</v>
      </c>
      <c r="D25" s="47"/>
      <c r="E25" s="31"/>
      <c r="F25" s="47"/>
    </row>
    <row r="26" spans="1:6" ht="24" x14ac:dyDescent="0.2">
      <c r="A26" s="10">
        <v>7</v>
      </c>
      <c r="B26" s="25" t="s">
        <v>485</v>
      </c>
      <c r="C26" s="31">
        <v>0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>
      <formula1>nazwy_gmin</formula1>
    </dataValidation>
    <dataValidation type="list" allowBlank="1" showInputMessage="1" showErrorMessage="1" sqref="E23">
      <formula1>nazwy_powiaty</formula1>
    </dataValidation>
    <dataValidation type="list" allowBlank="1" showInputMessage="1" showErrorMessage="1" sqref="C5:E5">
      <formula1>"2020,2021,2022,2023,2024,2025,2026"</formula1>
    </dataValidation>
    <dataValidation type="list" allowBlank="1" showInputMessage="1" showErrorMessage="1" sqref="E8">
      <formula1>Powiaty</formula1>
    </dataValidation>
  </dataValidations>
  <hyperlinks>
    <hyperlink ref="H5" location="tab.2_EE_gminy!A1" tooltip="Tabela EE dla gmin" display="tab.2_EE_gminy"/>
    <hyperlink ref="H6" location="tab.3_KPP!A1" tooltip="Tabela kontrole" display="tab.3_KPP"/>
    <hyperlink ref="H7" location="tab.5_PDK!A1" tooltip="PDK" display="tab.5_PDK"/>
    <hyperlink ref="H4" location="tab.1_ZSO_gminy!A1" tooltip="Tabela ZSO dla gmin" display="tab.1_ZSO_gminy"/>
    <hyperlink ref="C15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1"/>
  <sheetViews>
    <sheetView zoomScale="80" zoomScaleNormal="80" workbookViewId="0">
      <pane xSplit="4" ySplit="10" topLeftCell="I26" activePane="bottomRight" state="frozen"/>
      <selection pane="topRight" activeCell="D1" sqref="D1"/>
      <selection pane="bottomLeft" activeCell="A8" sqref="A8"/>
      <selection pane="bottomRight" activeCell="Q4" sqref="Q4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16.140625" style="1" customWidth="1"/>
    <col min="5" max="5" width="37.7109375" style="1" customWidth="1"/>
    <col min="6" max="6" width="29.7109375" style="1" customWidth="1"/>
    <col min="7" max="7" width="15.140625" style="1" customWidth="1"/>
    <col min="8" max="8" width="74.8554687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9.2851562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2023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66280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5530</v>
      </c>
      <c r="G4" s="54"/>
      <c r="H4" s="54"/>
      <c r="I4" s="201" t="s">
        <v>332</v>
      </c>
      <c r="J4" s="202"/>
      <c r="K4" s="202"/>
      <c r="L4" s="202"/>
      <c r="M4" s="202"/>
      <c r="N4" s="202"/>
      <c r="O4" s="203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4294</v>
      </c>
      <c r="J6" s="96">
        <f t="shared" si="0"/>
        <v>29</v>
      </c>
      <c r="K6" s="90">
        <f t="shared" si="0"/>
        <v>2129.584014</v>
      </c>
      <c r="L6" s="90">
        <f t="shared" si="0"/>
        <v>2099.4512829999994</v>
      </c>
      <c r="M6" s="62">
        <f t="shared" si="0"/>
        <v>1.21426634</v>
      </c>
      <c r="N6" s="56">
        <f t="shared" si="0"/>
        <v>2041755.18</v>
      </c>
      <c r="O6" s="56">
        <f t="shared" si="0"/>
        <v>2570835.5999999996</v>
      </c>
      <c r="P6" s="13"/>
      <c r="R6" s="54"/>
    </row>
    <row r="7" spans="1:20" ht="18" customHeight="1" x14ac:dyDescent="0.2">
      <c r="A7" s="197" t="s">
        <v>7</v>
      </c>
      <c r="B7" s="197" t="s">
        <v>26</v>
      </c>
      <c r="C7" s="197" t="s">
        <v>0</v>
      </c>
      <c r="D7" s="197" t="s">
        <v>22</v>
      </c>
      <c r="E7" s="197" t="s">
        <v>23</v>
      </c>
      <c r="F7" s="197" t="s">
        <v>19</v>
      </c>
      <c r="G7" s="197" t="s">
        <v>18</v>
      </c>
      <c r="H7" s="204" t="s">
        <v>396</v>
      </c>
      <c r="I7" s="204"/>
      <c r="J7" s="204"/>
      <c r="K7" s="205" t="s">
        <v>487</v>
      </c>
      <c r="L7" s="206"/>
      <c r="M7" s="207"/>
      <c r="N7" s="197" t="s">
        <v>400</v>
      </c>
      <c r="O7" s="199" t="s">
        <v>494</v>
      </c>
      <c r="P7" s="197" t="s">
        <v>490</v>
      </c>
      <c r="R7" s="196" t="s">
        <v>313</v>
      </c>
      <c r="S7" s="196"/>
      <c r="T7" s="196"/>
    </row>
    <row r="8" spans="1:20" ht="51" customHeight="1" x14ac:dyDescent="0.2">
      <c r="A8" s="198"/>
      <c r="B8" s="198"/>
      <c r="C8" s="198"/>
      <c r="D8" s="198"/>
      <c r="E8" s="198"/>
      <c r="F8" s="198"/>
      <c r="G8" s="198"/>
      <c r="H8" s="33" t="s">
        <v>486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198"/>
      <c r="O8" s="200"/>
      <c r="P8" s="198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488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tr">
        <f>tabela_informacyjna_dla_JST!$C$9</f>
        <v>Raków</v>
      </c>
      <c r="C11" s="15" t="str">
        <f>tabela_informacyjna_dla_JST!$C$8</f>
        <v>kielecki</v>
      </c>
      <c r="D11" s="51" t="str">
        <f ca="1">IFERROR(_xlfn.CONCAT(tabela_informacyjna_dla_JST!$D$7,"_ZSO"),"brak nazwy gminy")</f>
        <v>brak nazwy gminy</v>
      </c>
      <c r="E11" s="22" t="str">
        <f ca="1">IFERROR(VLOOKUP($D11,kat_zadania[],katalogi!$N$1-katalogi!$L$1,FALSE),"brak nazwy gminy")</f>
        <v>brak nazwy gminy</v>
      </c>
      <c r="F11" s="31"/>
      <c r="G11" s="31"/>
      <c r="H11" s="31"/>
      <c r="I11" s="112"/>
      <c r="J11" s="112"/>
      <c r="K11" s="74" t="str">
        <f>IFERROR(VLOOKUP($R11,kat_wsk_efektu[],wskaźniki_efektu!C$1,FALSE)*$I11/1000,"")</f>
        <v/>
      </c>
      <c r="L11" s="74" t="str">
        <f>IFERROR(VLOOKUP($R11,kat_wsk_efektu[],wskaźniki_efektu!D$1,FALSE)*$I11/1000,"")</f>
        <v/>
      </c>
      <c r="M11" s="74" t="str">
        <f>IFERROR(VLOOKUP($R11,kat_wsk_efektu[],wskaźniki_efektu!E$1,FALSE)*$I11/1000,"")</f>
        <v/>
      </c>
      <c r="N11" s="113"/>
      <c r="O11" s="113"/>
      <c r="P11" s="114"/>
      <c r="R11" s="77" t="str">
        <f>IFERROR(VLOOKUP($H11,wskaźniki_efektu!$B$21:$C$34,wskaźniki_efektu!$C$1-wskaźniki_efektu!$A$1,FALSE),"")</f>
        <v/>
      </c>
      <c r="S11" s="91" t="str">
        <f>VLOOKUP($B11,gminy_26[[nazwa gminy]:[kod gminy2]],2,FALSE)</f>
        <v>2604162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Raków</v>
      </c>
      <c r="C12" s="15" t="str">
        <f>tabela_informacyjna_dla_JST!$C$8</f>
        <v>kielecki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574</v>
      </c>
      <c r="G12" s="31" t="s">
        <v>575</v>
      </c>
      <c r="H12" s="31" t="s">
        <v>392</v>
      </c>
      <c r="I12" s="112">
        <v>617</v>
      </c>
      <c r="J12" s="112">
        <v>5</v>
      </c>
      <c r="K12" s="74">
        <f>IFERROR(VLOOKUP($R12,kat_wsk_efektu[],wskaźniki_efektu!C$1,FALSE)*$I12/1000,"")</f>
        <v>301.90920599999998</v>
      </c>
      <c r="L12" s="74">
        <f>IFERROR(VLOOKUP($R12,kat_wsk_efektu[],wskaźniki_efektu!D$1,FALSE)*$I12/1000,"")</f>
        <v>297.73149899999999</v>
      </c>
      <c r="M12" s="74">
        <f>IFERROR(VLOOKUP($R12,kat_wsk_efektu[],wskaźniki_efektu!E$1,FALSE)*$I12/1000,"")</f>
        <v>0.17259340999999997</v>
      </c>
      <c r="N12" s="113">
        <v>143326.60999999999</v>
      </c>
      <c r="O12" s="113">
        <v>90081.56</v>
      </c>
      <c r="P12" s="114" t="s">
        <v>576</v>
      </c>
      <c r="R12" s="77" t="str">
        <f>IFERROR(VLOOKUP($H12,wskaźniki_efektu!$B$21:$C$34,wskaźniki_efektu!$C$1-wskaźniki_efektu!$A$1,FALSE),"")</f>
        <v>termo+WK_eco_b</v>
      </c>
      <c r="S12" s="91" t="str">
        <f>VLOOKUP($B12,gminy_26[[nazwa gminy]:[kod gminy2]],2,FALSE)</f>
        <v>2604162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Raków</v>
      </c>
      <c r="C13" s="15" t="str">
        <f>tabela_informacyjna_dla_JST!$C$8</f>
        <v>kielecki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574</v>
      </c>
      <c r="G13" s="31" t="s">
        <v>575</v>
      </c>
      <c r="H13" s="31" t="s">
        <v>392</v>
      </c>
      <c r="I13" s="112">
        <v>320</v>
      </c>
      <c r="J13" s="112">
        <v>2</v>
      </c>
      <c r="K13" s="74">
        <f>IFERROR(VLOOKUP($R13,kat_wsk_efektu[],wskaźniki_efektu!C$1,FALSE)*$I13/1000,"")</f>
        <v>156.58176</v>
      </c>
      <c r="L13" s="74">
        <f>IFERROR(VLOOKUP($R13,kat_wsk_efektu[],wskaźniki_efektu!D$1,FALSE)*$I13/1000,"")</f>
        <v>154.41504</v>
      </c>
      <c r="M13" s="74">
        <f>IFERROR(VLOOKUP($R13,kat_wsk_efektu[],wskaźniki_efektu!E$1,FALSE)*$I13/1000,"")</f>
        <v>8.9513599999999999E-2</v>
      </c>
      <c r="N13" s="113">
        <v>122040</v>
      </c>
      <c r="O13" s="113">
        <v>93035.07</v>
      </c>
      <c r="P13" s="114" t="s">
        <v>576</v>
      </c>
      <c r="R13" s="77" t="str">
        <f>IFERROR(VLOOKUP($H13,wskaźniki_efektu!$B$21:$C$34,wskaźniki_efektu!$C$1-wskaźniki_efektu!$A$1,FALSE),"")</f>
        <v>termo+WK_eco_b</v>
      </c>
      <c r="S13" s="91" t="str">
        <f>VLOOKUP($B13,gminy_26[[nazwa gminy]:[kod gminy2]],2,FALSE)</f>
        <v>2604162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Raków</v>
      </c>
      <c r="C14" s="15" t="str">
        <f>tabela_informacyjna_dla_JST!$C$8</f>
        <v>kielecki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 t="s">
        <v>574</v>
      </c>
      <c r="G14" s="31" t="s">
        <v>575</v>
      </c>
      <c r="H14" s="31" t="s">
        <v>391</v>
      </c>
      <c r="I14" s="112">
        <v>140</v>
      </c>
      <c r="J14" s="112">
        <v>1</v>
      </c>
      <c r="K14" s="74">
        <f>IFERROR(VLOOKUP($R14,kat_wsk_efektu[],wskaźniki_efektu!C$1,FALSE)*$I14/1000,"")</f>
        <v>68.743080000000006</v>
      </c>
      <c r="L14" s="74">
        <f>IFERROR(VLOOKUP($R14,kat_wsk_efektu[],wskaźniki_efektu!D$1,FALSE)*$I14/1000,"")</f>
        <v>68.017880000000005</v>
      </c>
      <c r="M14" s="74">
        <f>IFERROR(VLOOKUP($R14,kat_wsk_efektu[],wskaźniki_efektu!E$1,FALSE)*$I14/1000,"")</f>
        <v>3.8847199999999998E-2</v>
      </c>
      <c r="N14" s="113">
        <v>62300</v>
      </c>
      <c r="O14" s="113">
        <v>35510</v>
      </c>
      <c r="P14" s="114" t="s">
        <v>576</v>
      </c>
      <c r="R14" s="77" t="str">
        <f>IFERROR(VLOOKUP($H14,wskaźniki_efektu!$B$21:$C$34,wskaźniki_efektu!$C$1-wskaźniki_efektu!$A$1,FALSE),"")</f>
        <v>termo+WK_eco</v>
      </c>
      <c r="S14" s="91" t="str">
        <f>VLOOKUP($B14,gminy_26[[nazwa gminy]:[kod gminy2]],2,FALSE)</f>
        <v>2604162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Raków</v>
      </c>
      <c r="C15" s="15" t="str">
        <f>tabela_informacyjna_dla_JST!$C$8</f>
        <v>kielecki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 t="s">
        <v>574</v>
      </c>
      <c r="G15" s="31" t="s">
        <v>575</v>
      </c>
      <c r="H15" s="31" t="s">
        <v>390</v>
      </c>
      <c r="I15" s="112">
        <v>200</v>
      </c>
      <c r="J15" s="112">
        <v>1</v>
      </c>
      <c r="K15" s="74">
        <f>IFERROR(VLOOKUP($R15,kat_wsk_efektu[],wskaźniki_efektu!C$1,FALSE)*$I15/1000,"")</f>
        <v>100.48579999999998</v>
      </c>
      <c r="L15" s="74">
        <f>IFERROR(VLOOKUP($R15,kat_wsk_efektu[],wskaźniki_efektu!D$1,FALSE)*$I15/1000,"")</f>
        <v>98.993399999999994</v>
      </c>
      <c r="M15" s="74">
        <f>IFERROR(VLOOKUP($R15,kat_wsk_efektu[],wskaźniki_efektu!E$1,FALSE)*$I15/1000,"")</f>
        <v>5.7208000000000009E-2</v>
      </c>
      <c r="N15" s="113">
        <v>79000</v>
      </c>
      <c r="O15" s="113">
        <v>32000</v>
      </c>
      <c r="P15" s="114" t="s">
        <v>577</v>
      </c>
      <c r="R15" s="77" t="str">
        <f>IFERROR(VLOOKUP($H15,wskaźniki_efektu!$B$21:$C$34,wskaźniki_efektu!$C$1-wskaźniki_efektu!$A$1,FALSE),"")</f>
        <v>w_pompa</v>
      </c>
      <c r="S15" s="91" t="str">
        <f>VLOOKUP($B15,gminy_26[[nazwa gminy]:[kod gminy2]],2,FALSE)</f>
        <v>2604162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Raków</v>
      </c>
      <c r="C16" s="15" t="str">
        <f>tabela_informacyjna_dla_JST!$C$8</f>
        <v>kielecki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 t="s">
        <v>574</v>
      </c>
      <c r="G16" s="31" t="s">
        <v>575</v>
      </c>
      <c r="H16" s="31" t="s">
        <v>383</v>
      </c>
      <c r="I16" s="112">
        <v>182</v>
      </c>
      <c r="J16" s="112">
        <v>1</v>
      </c>
      <c r="K16" s="74">
        <f>IFERROR(VLOOKUP($R16,kat_wsk_efektu[],wskaźniki_efektu!C$1,FALSE)*$I16/1000,"")</f>
        <v>91.442077999999995</v>
      </c>
      <c r="L16" s="74">
        <f>IFERROR(VLOOKUP($R16,kat_wsk_efektu[],wskaźniki_efektu!D$1,FALSE)*$I16/1000,"")</f>
        <v>90.08399399999999</v>
      </c>
      <c r="M16" s="74">
        <f>IFERROR(VLOOKUP($R16,kat_wsk_efektu[],wskaźniki_efektu!E$1,FALSE)*$I16/1000,"")</f>
        <v>5.2059279999999999E-2</v>
      </c>
      <c r="N16" s="113">
        <v>45000</v>
      </c>
      <c r="O16" s="113">
        <v>20250</v>
      </c>
      <c r="P16" s="114" t="s">
        <v>576</v>
      </c>
      <c r="R16" s="77" t="str">
        <f>IFERROR(VLOOKUP($H16,wskaźniki_efektu!$B$21:$C$34,wskaźniki_efektu!$C$1-wskaźniki_efektu!$A$1,FALSE),"")</f>
        <v>w_pompa</v>
      </c>
      <c r="S16" s="91" t="str">
        <f>VLOOKUP($B16,gminy_26[[nazwa gminy]:[kod gminy2]],2,FALSE)</f>
        <v>2604162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Raków</v>
      </c>
      <c r="C17" s="15" t="str">
        <f>tabela_informacyjna_dla_JST!$C$8</f>
        <v>kielecki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 t="s">
        <v>574</v>
      </c>
      <c r="G17" s="31" t="s">
        <v>575</v>
      </c>
      <c r="H17" s="31" t="s">
        <v>385</v>
      </c>
      <c r="I17" s="112">
        <v>320</v>
      </c>
      <c r="J17" s="112">
        <v>2</v>
      </c>
      <c r="K17" s="74">
        <f>IFERROR(VLOOKUP($R17,kat_wsk_efektu[],wskaźniki_efektu!C$1,FALSE)*$I17/1000,"")</f>
        <v>154.78399999999999</v>
      </c>
      <c r="L17" s="74">
        <f>IFERROR(VLOOKUP($R17,kat_wsk_efektu[],wskaźniki_efektu!D$1,FALSE)*$I17/1000,"")</f>
        <v>152.71168</v>
      </c>
      <c r="M17" s="74">
        <f>IFERROR(VLOOKUP($R17,kat_wsk_efektu[],wskaźniki_efektu!E$1,FALSE)*$I17/1000,"")</f>
        <v>8.8649599999999995E-2</v>
      </c>
      <c r="N17" s="113">
        <v>23100</v>
      </c>
      <c r="O17" s="113">
        <v>1429808</v>
      </c>
      <c r="P17" s="114" t="s">
        <v>576</v>
      </c>
      <c r="R17" s="77" t="str">
        <f>IFERROR(VLOOKUP($H17,wskaźniki_efektu!$B$21:$C$34,wskaźniki_efektu!$C$1-wskaźniki_efektu!$A$1,FALSE),"")</f>
        <v>w_WK_eco_b</v>
      </c>
      <c r="S17" s="91" t="str">
        <f>VLOOKUP($B17,gminy_26[[nazwa gminy]:[kod gminy2]],2,FALSE)</f>
        <v>2604162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Raków</v>
      </c>
      <c r="C18" s="15" t="str">
        <f>tabela_informacyjna_dla_JST!$C$8</f>
        <v>kielecki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 t="s">
        <v>574</v>
      </c>
      <c r="G18" s="31" t="s">
        <v>575</v>
      </c>
      <c r="H18" s="31" t="s">
        <v>384</v>
      </c>
      <c r="I18" s="112">
        <v>100</v>
      </c>
      <c r="J18" s="112">
        <v>1</v>
      </c>
      <c r="K18" s="74">
        <f>IFERROR(VLOOKUP($R18,kat_wsk_efektu[],wskaźniki_efektu!C$1,FALSE)*$I18/1000,"")</f>
        <v>48.613399999999999</v>
      </c>
      <c r="L18" s="74">
        <f>IFERROR(VLOOKUP($R18,kat_wsk_efektu[],wskaźniki_efektu!D$1,FALSE)*$I18/1000,"")</f>
        <v>48.193100000000001</v>
      </c>
      <c r="M18" s="74">
        <f>IFERROR(VLOOKUP($R18,kat_wsk_efektu[],wskaźniki_efektu!E$1,FALSE)*$I18/1000,"")</f>
        <v>2.7380999999999999E-2</v>
      </c>
      <c r="N18" s="113">
        <v>25000</v>
      </c>
      <c r="O18" s="113">
        <v>14985.43</v>
      </c>
      <c r="P18" s="114" t="s">
        <v>576</v>
      </c>
      <c r="R18" s="77" t="str">
        <f>IFERROR(VLOOKUP($H18,wskaźniki_efektu!$B$21:$C$34,wskaźniki_efektu!$C$1-wskaźniki_efektu!$A$1,FALSE),"")</f>
        <v>w_WK_eco</v>
      </c>
      <c r="S18" s="91" t="str">
        <f>VLOOKUP($B18,gminy_26[[nazwa gminy]:[kod gminy2]],2,FALSE)</f>
        <v>2604162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Raków</v>
      </c>
      <c r="C19" s="15" t="str">
        <f>tabela_informacyjna_dla_JST!$C$8</f>
        <v>kielecki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 t="s">
        <v>574</v>
      </c>
      <c r="G19" s="31" t="s">
        <v>578</v>
      </c>
      <c r="H19" s="31" t="s">
        <v>385</v>
      </c>
      <c r="I19" s="112">
        <v>175</v>
      </c>
      <c r="J19" s="112">
        <v>1</v>
      </c>
      <c r="K19" s="74">
        <f>IFERROR(VLOOKUP($R19,kat_wsk_efektu[],wskaźniki_efektu!C$1,FALSE)*$I19/1000,"")</f>
        <v>84.647499999999994</v>
      </c>
      <c r="L19" s="74">
        <f>IFERROR(VLOOKUP($R19,kat_wsk_efektu[],wskaźniki_efektu!D$1,FALSE)*$I19/1000,"")</f>
        <v>83.514200000000002</v>
      </c>
      <c r="M19" s="74">
        <f>IFERROR(VLOOKUP($R19,kat_wsk_efektu[],wskaźniki_efektu!E$1,FALSE)*$I19/1000,"")</f>
        <v>4.8480249999999996E-2</v>
      </c>
      <c r="N19" s="113">
        <v>11550</v>
      </c>
      <c r="O19" s="113">
        <v>4271.7</v>
      </c>
      <c r="P19" s="114" t="s">
        <v>576</v>
      </c>
      <c r="R19" s="77" t="str">
        <f>IFERROR(VLOOKUP($H19,wskaźniki_efektu!$B$21:$C$34,wskaźniki_efektu!$C$1-wskaźniki_efektu!$A$1,FALSE),"")</f>
        <v>w_WK_eco_b</v>
      </c>
      <c r="S19" s="91" t="str">
        <f>VLOOKUP($B19,gminy_26[[nazwa gminy]:[kod gminy2]],2,FALSE)</f>
        <v>2604162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Raków</v>
      </c>
      <c r="C20" s="15" t="str">
        <f>tabela_informacyjna_dla_JST!$C$8</f>
        <v>kielecki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 t="s">
        <v>574</v>
      </c>
      <c r="G20" s="31" t="s">
        <v>575</v>
      </c>
      <c r="H20" s="31" t="s">
        <v>383</v>
      </c>
      <c r="I20" s="112">
        <v>1266</v>
      </c>
      <c r="J20" s="112">
        <v>9</v>
      </c>
      <c r="K20" s="74">
        <f>IFERROR(VLOOKUP($R20,kat_wsk_efektu[],wskaźniki_efektu!C$1,FALSE)*$I20/1000,"")</f>
        <v>636.07511399999999</v>
      </c>
      <c r="L20" s="74">
        <f>IFERROR(VLOOKUP($R20,kat_wsk_efektu[],wskaźniki_efektu!D$1,FALSE)*$I20/1000,"")</f>
        <v>626.62822199999994</v>
      </c>
      <c r="M20" s="74">
        <f>IFERROR(VLOOKUP($R20,kat_wsk_efektu[],wskaźniki_efektu!E$1,FALSE)*$I20/1000,"")</f>
        <v>0.36212664</v>
      </c>
      <c r="N20" s="113">
        <v>482350</v>
      </c>
      <c r="O20" s="113">
        <v>340893.84</v>
      </c>
      <c r="P20" s="114" t="s">
        <v>576</v>
      </c>
      <c r="R20" s="77" t="str">
        <f>IFERROR(VLOOKUP($H20,wskaźniki_efektu!$B$21:$C$34,wskaźniki_efektu!$C$1-wskaźniki_efektu!$A$1,FALSE),"")</f>
        <v>w_pompa</v>
      </c>
      <c r="S20" s="91" t="str">
        <f>VLOOKUP($B20,gminy_26[[nazwa gminy]:[kod gminy2]],2,FALSE)</f>
        <v>2604162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Raków</v>
      </c>
      <c r="C21" s="15" t="str">
        <f>tabela_informacyjna_dla_JST!$C$8</f>
        <v>kielecki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 t="s">
        <v>582</v>
      </c>
      <c r="G21" s="31" t="s">
        <v>583</v>
      </c>
      <c r="H21" s="31" t="s">
        <v>390</v>
      </c>
      <c r="I21" s="112">
        <v>219</v>
      </c>
      <c r="J21" s="112">
        <v>1</v>
      </c>
      <c r="K21" s="74">
        <f>IFERROR(VLOOKUP($R21,kat_wsk_efektu[],wskaźniki_efektu!C$1,FALSE)*$I21/1000,"")</f>
        <v>110.03195100000001</v>
      </c>
      <c r="L21" s="74">
        <f>IFERROR(VLOOKUP($R21,kat_wsk_efektu[],wskaźniki_efektu!D$1,FALSE)*$I21/1000,"")</f>
        <v>108.397773</v>
      </c>
      <c r="M21" s="74">
        <f>IFERROR(VLOOKUP($R21,kat_wsk_efektu[],wskaźniki_efektu!E$1,FALSE)*$I21/1000,"")</f>
        <v>6.2642760000000006E-2</v>
      </c>
      <c r="N21" s="113">
        <v>849000</v>
      </c>
      <c r="O21" s="113">
        <v>500000</v>
      </c>
      <c r="P21" s="114" t="s">
        <v>584</v>
      </c>
      <c r="R21" s="77" t="str">
        <f>IFERROR(VLOOKUP($H21,wskaźniki_efektu!$B$21:$C$34,wskaźniki_efektu!$C$1-wskaźniki_efektu!$A$1,FALSE),"")</f>
        <v>w_pompa</v>
      </c>
      <c r="S21" s="91" t="str">
        <f>VLOOKUP($B21,gminy_26[[nazwa gminy]:[kod gminy2]],2,FALSE)</f>
        <v>2604162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Raków</v>
      </c>
      <c r="C22" s="15" t="str">
        <f>tabela_informacyjna_dla_JST!$C$8</f>
        <v>kielecki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 t="s">
        <v>574</v>
      </c>
      <c r="G22" s="31" t="s">
        <v>586</v>
      </c>
      <c r="H22" s="31" t="s">
        <v>382</v>
      </c>
      <c r="I22" s="112">
        <v>100</v>
      </c>
      <c r="J22" s="112">
        <v>1</v>
      </c>
      <c r="K22" s="74">
        <f>IFERROR(VLOOKUP($R22,kat_wsk_efektu[],wskaźniki_efektu!C$1,FALSE)*$I22/1000,"")</f>
        <v>50.208400000000005</v>
      </c>
      <c r="L22" s="74">
        <f>IFERROR(VLOOKUP($R22,kat_wsk_efektu[],wskaźniki_efektu!D$1,FALSE)*$I22/1000,"")</f>
        <v>49.462200000000003</v>
      </c>
      <c r="M22" s="74">
        <f>IFERROR(VLOOKUP($R22,kat_wsk_efektu[],wskaźniki_efektu!E$1,FALSE)*$I22/1000,"")</f>
        <v>2.8604000000000004E-2</v>
      </c>
      <c r="N22" s="113">
        <v>24600</v>
      </c>
      <c r="O22" s="113">
        <v>0</v>
      </c>
      <c r="P22" s="114" t="s">
        <v>590</v>
      </c>
      <c r="R22" s="77" t="str">
        <f>IFERROR(VLOOKUP($H22,wskaźniki_efektu!$B$21:$C$34,wskaźniki_efektu!$C$1-wskaźniki_efektu!$A$1,FALSE),"")</f>
        <v>w_gaz</v>
      </c>
      <c r="S22" s="91" t="str">
        <f>VLOOKUP($B22,gminy_26[[nazwa gminy]:[kod gminy2]],2,FALSE)</f>
        <v>2604162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Raków</v>
      </c>
      <c r="C23" s="15" t="str">
        <f>tabela_informacyjna_dla_JST!$C$8</f>
        <v>kielecki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 t="s">
        <v>574</v>
      </c>
      <c r="G23" s="31" t="s">
        <v>587</v>
      </c>
      <c r="H23" s="31" t="s">
        <v>389</v>
      </c>
      <c r="I23" s="112">
        <v>40</v>
      </c>
      <c r="J23" s="112">
        <v>1</v>
      </c>
      <c r="K23" s="74">
        <f>IFERROR(VLOOKUP($R23,kat_wsk_efektu[],wskaźniki_efektu!C$1,FALSE)*$I23/1000,"")</f>
        <v>20.087479999999999</v>
      </c>
      <c r="L23" s="74">
        <f>IFERROR(VLOOKUP($R23,kat_wsk_efektu[],wskaźniki_efektu!D$1,FALSE)*$I23/1000,"")</f>
        <v>19.789000000000001</v>
      </c>
      <c r="M23" s="74">
        <f>IFERROR(VLOOKUP($R23,kat_wsk_efektu[],wskaźniki_efektu!E$1,FALSE)*$I23/1000,"")</f>
        <v>1.1441600000000001E-2</v>
      </c>
      <c r="N23" s="113">
        <v>33000</v>
      </c>
      <c r="O23" s="113">
        <v>0</v>
      </c>
      <c r="P23" s="114" t="s">
        <v>590</v>
      </c>
      <c r="R23" s="77" t="str">
        <f>IFERROR(VLOOKUP($H23,wskaźniki_efektu!$B$21:$C$34,wskaźniki_efektu!$C$1-wskaźniki_efektu!$A$1,FALSE),"")</f>
        <v>termo+gaz</v>
      </c>
      <c r="S23" s="91" t="str">
        <f>VLOOKUP($B23,gminy_26[[nazwa gminy]:[kod gminy2]],2,FALSE)</f>
        <v>2604162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Raków</v>
      </c>
      <c r="C24" s="15" t="str">
        <f>tabela_informacyjna_dla_JST!$C$8</f>
        <v>kielecki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/>
      <c r="G24" s="31" t="s">
        <v>588</v>
      </c>
      <c r="H24" s="31" t="s">
        <v>385</v>
      </c>
      <c r="I24" s="112">
        <v>130</v>
      </c>
      <c r="J24" s="112">
        <v>1</v>
      </c>
      <c r="K24" s="74">
        <f>IFERROR(VLOOKUP($R24,kat_wsk_efektu[],wskaźniki_efektu!C$1,FALSE)*$I24/1000,"")</f>
        <v>62.881</v>
      </c>
      <c r="L24" s="74">
        <f>IFERROR(VLOOKUP($R24,kat_wsk_efektu[],wskaźniki_efektu!D$1,FALSE)*$I24/1000,"")</f>
        <v>62.039119999999997</v>
      </c>
      <c r="M24" s="74">
        <f>IFERROR(VLOOKUP($R24,kat_wsk_efektu[],wskaźniki_efektu!E$1,FALSE)*$I24/1000,"")</f>
        <v>3.6013900000000001E-2</v>
      </c>
      <c r="N24" s="113">
        <v>32000</v>
      </c>
      <c r="O24" s="113">
        <v>0</v>
      </c>
      <c r="P24" s="114" t="s">
        <v>590</v>
      </c>
      <c r="R24" s="77" t="str">
        <f>IFERROR(VLOOKUP($H24,wskaźniki_efektu!$B$21:$C$34,wskaźniki_efektu!$C$1-wskaźniki_efektu!$A$1,FALSE),"")</f>
        <v>w_WK_eco_b</v>
      </c>
      <c r="S24" s="91" t="str">
        <f>VLOOKUP($B24,gminy_26[[nazwa gminy]:[kod gminy2]],2,FALSE)</f>
        <v>2604162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Raków</v>
      </c>
      <c r="C25" s="15" t="str">
        <f>tabela_informacyjna_dla_JST!$C$8</f>
        <v>kielecki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 t="s">
        <v>589</v>
      </c>
      <c r="H25" s="31" t="s">
        <v>383</v>
      </c>
      <c r="I25" s="112">
        <v>80</v>
      </c>
      <c r="J25" s="112">
        <v>1</v>
      </c>
      <c r="K25" s="74">
        <f>IFERROR(VLOOKUP($R25,kat_wsk_efektu[],wskaźniki_efektu!C$1,FALSE)*$I25/1000,"")</f>
        <v>40.194319999999998</v>
      </c>
      <c r="L25" s="74">
        <f>IFERROR(VLOOKUP($R25,kat_wsk_efektu[],wskaźniki_efektu!D$1,FALSE)*$I25/1000,"")</f>
        <v>39.597360000000002</v>
      </c>
      <c r="M25" s="74">
        <f>IFERROR(VLOOKUP($R25,kat_wsk_efektu[],wskaźniki_efektu!E$1,FALSE)*$I25/1000,"")</f>
        <v>2.2883200000000003E-2</v>
      </c>
      <c r="N25" s="113">
        <v>41580</v>
      </c>
      <c r="O25" s="113">
        <v>0</v>
      </c>
      <c r="P25" s="114" t="s">
        <v>590</v>
      </c>
      <c r="R25" s="77" t="str">
        <f>IFERROR(VLOOKUP($H25,wskaźniki_efektu!$B$21:$C$34,wskaźniki_efektu!$C$1-wskaźniki_efektu!$A$1,FALSE),"")</f>
        <v>w_pompa</v>
      </c>
      <c r="S25" s="91" t="str">
        <f>VLOOKUP($B25,gminy_26[[nazwa gminy]:[kod gminy2]],2,FALSE)</f>
        <v>2604162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Raków</v>
      </c>
      <c r="C26" s="15" t="str">
        <f>tabela_informacyjna_dla_JST!$C$8</f>
        <v>kielecki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 t="s">
        <v>229</v>
      </c>
      <c r="H26" s="31" t="s">
        <v>387</v>
      </c>
      <c r="I26" s="112">
        <v>405</v>
      </c>
      <c r="J26" s="112">
        <v>1</v>
      </c>
      <c r="K26" s="74">
        <f>IFERROR(VLOOKUP($R26,kat_wsk_efektu[],wskaźniki_efektu!C$1,FALSE)*$I26/1000,"")</f>
        <v>202.89892500000002</v>
      </c>
      <c r="L26" s="74">
        <f>IFERROR(VLOOKUP($R26,kat_wsk_efektu[],wskaźniki_efektu!D$1,FALSE)*$I26/1000,"")</f>
        <v>199.87681499999999</v>
      </c>
      <c r="M26" s="74">
        <f>IFERROR(VLOOKUP($R26,kat_wsk_efektu[],wskaźniki_efektu!E$1,FALSE)*$I26/1000,"")</f>
        <v>0.11582190000000001</v>
      </c>
      <c r="N26" s="113">
        <v>67908.570000000007</v>
      </c>
      <c r="O26" s="113">
        <v>10000</v>
      </c>
      <c r="P26" s="114" t="s">
        <v>595</v>
      </c>
      <c r="R26" s="77" t="str">
        <f>IFERROR(VLOOKUP($H26,wskaźniki_efektu!$B$21:$C$34,wskaźniki_efektu!$C$1-wskaźniki_efektu!$A$1,FALSE),"")</f>
        <v>w_olej</v>
      </c>
      <c r="S26" s="91" t="str">
        <f>VLOOKUP($B26,gminy_26[[nazwa gminy]:[kod gminy2]],2,FALSE)</f>
        <v>2604162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Raków</v>
      </c>
      <c r="C27" s="15" t="str">
        <f>tabela_informacyjna_dla_JST!$C$8</f>
        <v>kielecki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2604162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Raków</v>
      </c>
      <c r="C28" s="15" t="str">
        <f>tabela_informacyjna_dla_JST!$C$8</f>
        <v>kielecki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2604162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Raków</v>
      </c>
      <c r="C29" s="15" t="str">
        <f>tabela_informacyjna_dla_JST!$C$8</f>
        <v>kielecki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2604162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Raków</v>
      </c>
      <c r="C30" s="15" t="str">
        <f>tabela_informacyjna_dla_JST!$C$8</f>
        <v>kielecki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2604162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Raków</v>
      </c>
      <c r="C31" s="15" t="str">
        <f>tabela_informacyjna_dla_JST!$C$8</f>
        <v>kielecki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2604162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A7:A8"/>
    <mergeCell ref="B7:B8"/>
    <mergeCell ref="D7:D8"/>
    <mergeCell ref="E7:E8"/>
    <mergeCell ref="F7:F8"/>
    <mergeCell ref="R7:T7"/>
    <mergeCell ref="N7:N8"/>
    <mergeCell ref="O7:O8"/>
    <mergeCell ref="C7:C8"/>
    <mergeCell ref="I4:O4"/>
    <mergeCell ref="P7:P8"/>
    <mergeCell ref="G7:G8"/>
    <mergeCell ref="H7:J7"/>
    <mergeCell ref="K7:M7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>
      <formula1>0</formula1>
    </dataValidation>
    <dataValidation type="decimal" operator="greaterThanOrEqual" allowBlank="1" showInputMessage="1" showErrorMessage="1" error="Proszę podać wartość liczbową!" sqref="N11:O31">
      <formula1>0</formula1>
    </dataValidation>
    <dataValidation type="list" operator="greaterThanOrEqual" allowBlank="1" showInputMessage="1" showErrorMessage="1" error="Proszę podać wartość liczbową!" sqref="H11:H31">
      <formula1>monit_ZSO</formula1>
    </dataValidation>
    <dataValidation operator="greaterThanOrEqual" allowBlank="1" showDropDown="1" showInputMessage="1" showErrorMessage="1" error="Proszę podać wartość liczbową!" sqref="R11:R31"/>
    <dataValidation operator="greaterThanOrEqual" allowBlank="1" showInputMessage="1" showErrorMessage="1" error="Proszę podać wartość liczbową!" sqref="G11:G31 K11:M31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50"/>
  </sheetPr>
  <dimension ref="A1:AE18"/>
  <sheetViews>
    <sheetView zoomScale="90" zoomScaleNormal="90" workbookViewId="0">
      <pane xSplit="3" ySplit="8" topLeftCell="E9" activePane="bottomRight" state="frozen"/>
      <selection pane="topRight" activeCell="D1" sqref="D1"/>
      <selection pane="bottomLeft" activeCell="A8" sqref="A8"/>
      <selection pane="bottomRight" activeCell="M13" sqref="M13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29.8554687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09" t="s">
        <v>332</v>
      </c>
      <c r="G3" s="209"/>
      <c r="H3" s="209"/>
      <c r="I3" s="209"/>
      <c r="J3" s="209"/>
      <c r="K3" s="209"/>
      <c r="L3" s="209"/>
    </row>
    <row r="4" spans="1:31" ht="15" x14ac:dyDescent="0.2">
      <c r="A4" s="12" t="s">
        <v>321</v>
      </c>
      <c r="D4" s="13"/>
      <c r="E4" s="13"/>
      <c r="F4" s="55">
        <f t="shared" ref="F4:J4" si="0">SUM(F9:F18)</f>
        <v>0</v>
      </c>
      <c r="G4" s="55">
        <f t="shared" si="0"/>
        <v>3</v>
      </c>
      <c r="H4" s="55">
        <f t="shared" si="0"/>
        <v>0</v>
      </c>
      <c r="I4" s="55">
        <f t="shared" si="0"/>
        <v>0</v>
      </c>
      <c r="J4" s="55">
        <f t="shared" si="0"/>
        <v>718</v>
      </c>
      <c r="K4" s="56">
        <f>SUM(K9:K18)</f>
        <v>2660</v>
      </c>
      <c r="L4" s="56">
        <f>SUM(L9:L18)</f>
        <v>2660</v>
      </c>
      <c r="M4" s="13"/>
    </row>
    <row r="5" spans="1:31" x14ac:dyDescent="0.2">
      <c r="A5" s="197" t="s">
        <v>7</v>
      </c>
      <c r="B5" s="197" t="s">
        <v>26</v>
      </c>
      <c r="C5" s="197" t="s">
        <v>22</v>
      </c>
      <c r="D5" s="197" t="s">
        <v>23</v>
      </c>
      <c r="E5" s="197" t="s">
        <v>496</v>
      </c>
      <c r="F5" s="204" t="s">
        <v>333</v>
      </c>
      <c r="G5" s="204"/>
      <c r="H5" s="204"/>
      <c r="I5" s="204"/>
      <c r="J5" s="204"/>
      <c r="K5" s="197" t="s">
        <v>49</v>
      </c>
      <c r="L5" s="199" t="s">
        <v>489</v>
      </c>
      <c r="M5" s="197" t="s">
        <v>490</v>
      </c>
    </row>
    <row r="6" spans="1:31" ht="61.5" customHeight="1" x14ac:dyDescent="0.2">
      <c r="A6" s="198"/>
      <c r="B6" s="198"/>
      <c r="C6" s="198"/>
      <c r="D6" s="198"/>
      <c r="E6" s="198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08"/>
      <c r="L6" s="210"/>
      <c r="M6" s="208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488</v>
      </c>
      <c r="AE8" s="32" t="s">
        <v>48</v>
      </c>
    </row>
    <row r="9" spans="1:31" ht="55.5" customHeight="1" x14ac:dyDescent="0.2">
      <c r="A9" s="3">
        <v>1</v>
      </c>
      <c r="B9" s="15" t="str">
        <f>tabela_informacyjna_dla_JST!$C$9</f>
        <v>Raków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15" t="s">
        <v>593</v>
      </c>
      <c r="F9" s="115">
        <v>0</v>
      </c>
      <c r="G9" s="115">
        <v>1</v>
      </c>
      <c r="H9" s="115">
        <v>0</v>
      </c>
      <c r="I9" s="115">
        <v>0</v>
      </c>
      <c r="J9" s="115">
        <v>500</v>
      </c>
      <c r="K9" s="113">
        <v>2500</v>
      </c>
      <c r="L9" s="113">
        <v>2500</v>
      </c>
      <c r="M9" s="114" t="s">
        <v>576</v>
      </c>
      <c r="AE9" s="1" t="b">
        <f>OR(NOT(ISBLANK(E9)),NOT(ISBLANK(J9)))</f>
        <v>1</v>
      </c>
    </row>
    <row r="10" spans="1:31" ht="46.5" customHeight="1" x14ac:dyDescent="0.2">
      <c r="A10" s="3">
        <v>2</v>
      </c>
      <c r="B10" s="15" t="str">
        <f>tabela_informacyjna_dla_JST!$C$9</f>
        <v>Raków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 t="s">
        <v>592</v>
      </c>
      <c r="F10" s="115">
        <v>0</v>
      </c>
      <c r="G10" s="115">
        <v>1</v>
      </c>
      <c r="H10" s="115">
        <v>0</v>
      </c>
      <c r="I10" s="115">
        <v>0</v>
      </c>
      <c r="J10" s="115">
        <v>200</v>
      </c>
      <c r="K10" s="113">
        <v>160</v>
      </c>
      <c r="L10" s="113">
        <v>160</v>
      </c>
      <c r="M10" s="114" t="s">
        <v>576</v>
      </c>
      <c r="AE10" s="1" t="b">
        <f t="shared" ref="AE10:AE18" si="7">OR(NOT(ISBLANK(E10)),NOT(ISBLANK(J10)))</f>
        <v>1</v>
      </c>
    </row>
    <row r="11" spans="1:31" ht="66.75" customHeight="1" x14ac:dyDescent="0.2">
      <c r="A11" s="3">
        <v>3</v>
      </c>
      <c r="B11" s="15" t="str">
        <f>tabela_informacyjna_dla_JST!$C$9</f>
        <v>Raków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 t="s">
        <v>591</v>
      </c>
      <c r="F11" s="115">
        <v>0</v>
      </c>
      <c r="G11" s="115">
        <v>1</v>
      </c>
      <c r="H11" s="115">
        <v>0</v>
      </c>
      <c r="I11" s="115">
        <v>0</v>
      </c>
      <c r="J11" s="115">
        <v>18</v>
      </c>
      <c r="K11" s="113">
        <v>0</v>
      </c>
      <c r="L11" s="113">
        <v>0</v>
      </c>
      <c r="M11" s="114" t="s">
        <v>594</v>
      </c>
      <c r="AE11" s="1" t="b">
        <f t="shared" si="7"/>
        <v>1</v>
      </c>
    </row>
    <row r="12" spans="1:31" ht="23.1" customHeight="1" x14ac:dyDescent="0.2">
      <c r="A12" s="3">
        <v>4</v>
      </c>
      <c r="B12" s="15" t="str">
        <f>tabela_informacyjna_dla_JST!$C$9</f>
        <v>Raków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/>
      <c r="F12" s="115"/>
      <c r="G12" s="115"/>
      <c r="H12" s="115"/>
      <c r="I12" s="115"/>
      <c r="J12" s="115"/>
      <c r="K12" s="113"/>
      <c r="L12" s="113"/>
      <c r="M12" s="114"/>
      <c r="AE12" s="1" t="b">
        <f t="shared" si="7"/>
        <v>0</v>
      </c>
    </row>
    <row r="13" spans="1:31" ht="23.1" customHeight="1" x14ac:dyDescent="0.2">
      <c r="A13" s="3">
        <v>5</v>
      </c>
      <c r="B13" s="15" t="str">
        <f>tabela_informacyjna_dla_JST!$C$9</f>
        <v>Raków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6</v>
      </c>
      <c r="B14" s="15" t="str">
        <f>tabela_informacyjna_dla_JST!$C$9</f>
        <v>Raków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7</v>
      </c>
      <c r="B15" s="15" t="str">
        <f>tabela_informacyjna_dla_JST!$C$9</f>
        <v>Raków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8</v>
      </c>
      <c r="B16" s="15" t="str">
        <f>tabela_informacyjna_dla_JST!$C$9</f>
        <v>Raków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9</v>
      </c>
      <c r="B17" s="15" t="str">
        <f>tabela_informacyjna_dla_JST!$C$9</f>
        <v>Raków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  <row r="18" spans="1:31" ht="23.1" customHeight="1" x14ac:dyDescent="0.2">
      <c r="A18" s="3">
        <v>10</v>
      </c>
      <c r="B18" s="15" t="str">
        <f>tabela_informacyjna_dla_JST!$C$9</f>
        <v>Raków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/>
      <c r="F18" s="115"/>
      <c r="G18" s="115"/>
      <c r="H18" s="115"/>
      <c r="I18" s="115"/>
      <c r="J18" s="115"/>
      <c r="K18" s="113"/>
      <c r="L18" s="113"/>
      <c r="M18" s="114"/>
      <c r="AE18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8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8">
      <formula1>0</formula1>
    </dataValidation>
    <dataValidation type="whole" operator="greaterThanOrEqual" allowBlank="1" showInputMessage="1" showErrorMessage="1" error="Proszę podać wartość liczbową!" sqref="F9:J18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22"/>
  <sheetViews>
    <sheetView zoomScale="90" zoomScaleNormal="90" workbookViewId="0">
      <pane xSplit="3" ySplit="12" topLeftCell="F13" activePane="bottomRight" state="frozen"/>
      <selection pane="topRight" activeCell="D1" sqref="D1"/>
      <selection pane="bottomLeft" activeCell="A8" sqref="A8"/>
      <selection pane="bottomRight" activeCell="K19" sqref="K19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5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1" t="s">
        <v>332</v>
      </c>
      <c r="H6" s="202"/>
      <c r="I6" s="202"/>
      <c r="J6" s="202"/>
      <c r="K6" s="202"/>
      <c r="L6" s="202"/>
      <c r="M6" s="202"/>
      <c r="N6" s="202"/>
      <c r="O6" s="202"/>
      <c r="P6" s="202"/>
      <c r="Q6" s="203"/>
    </row>
    <row r="7" spans="1:35" ht="19.899999999999999" customHeight="1" x14ac:dyDescent="0.2">
      <c r="A7" s="12"/>
      <c r="D7" s="13"/>
      <c r="E7" s="13"/>
      <c r="F7" s="13"/>
      <c r="G7" s="57">
        <f>SUM(G13:G22)</f>
        <v>5</v>
      </c>
      <c r="H7" s="55">
        <f>SUM(H13:H22)</f>
        <v>5</v>
      </c>
      <c r="I7" s="55">
        <f t="shared" ref="I7:Q7" si="0">SUM(I13:I22)</f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4" t="s">
        <v>7</v>
      </c>
      <c r="B8" s="204" t="s">
        <v>26</v>
      </c>
      <c r="C8" s="204" t="s">
        <v>22</v>
      </c>
      <c r="D8" s="204" t="s">
        <v>23</v>
      </c>
      <c r="E8" s="197" t="s">
        <v>360</v>
      </c>
      <c r="F8" s="197" t="s">
        <v>493</v>
      </c>
      <c r="G8" s="197" t="s">
        <v>336</v>
      </c>
      <c r="H8" s="204" t="s">
        <v>454</v>
      </c>
      <c r="I8" s="204"/>
      <c r="J8" s="204"/>
      <c r="K8" s="204"/>
      <c r="L8" s="204"/>
      <c r="M8" s="204"/>
      <c r="N8" s="204"/>
      <c r="O8" s="204"/>
      <c r="P8" s="204"/>
      <c r="Q8" s="204"/>
    </row>
    <row r="9" spans="1:35" ht="45.6" customHeight="1" x14ac:dyDescent="0.2">
      <c r="A9" s="204"/>
      <c r="B9" s="204"/>
      <c r="C9" s="204"/>
      <c r="D9" s="204"/>
      <c r="E9" s="211"/>
      <c r="F9" s="198"/>
      <c r="G9" s="211"/>
      <c r="H9" s="212" t="s">
        <v>337</v>
      </c>
      <c r="I9" s="213"/>
      <c r="J9" s="213"/>
      <c r="K9" s="213"/>
      <c r="L9" s="214"/>
      <c r="M9" s="215" t="s">
        <v>338</v>
      </c>
      <c r="N9" s="216"/>
      <c r="O9" s="216"/>
      <c r="P9" s="216"/>
      <c r="Q9" s="217"/>
    </row>
    <row r="10" spans="1:35" ht="36" x14ac:dyDescent="0.2">
      <c r="A10" s="204"/>
      <c r="B10" s="204"/>
      <c r="C10" s="204"/>
      <c r="D10" s="204"/>
      <c r="E10" s="198"/>
      <c r="F10" s="34" t="s">
        <v>361</v>
      </c>
      <c r="G10" s="208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491</v>
      </c>
      <c r="F12" s="125" t="s">
        <v>492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Raków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 t="s">
        <v>579</v>
      </c>
      <c r="F13" s="116"/>
      <c r="G13" s="23">
        <f>SUM(H13+M13)</f>
        <v>5</v>
      </c>
      <c r="H13" s="115">
        <v>5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Raków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Raków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Raków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Raków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Raków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Raków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Raków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Raków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Raków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H8:Q8"/>
    <mergeCell ref="H9:L9"/>
    <mergeCell ref="M9:Q9"/>
    <mergeCell ref="G6:Q6"/>
    <mergeCell ref="G8:G10"/>
    <mergeCell ref="F8:F9"/>
    <mergeCell ref="E8:E10"/>
    <mergeCell ref="A8:A10"/>
    <mergeCell ref="B8:B10"/>
    <mergeCell ref="C8:C10"/>
    <mergeCell ref="D8:D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>
      <formula1>0</formula1>
    </dataValidation>
    <dataValidation type="date" allowBlank="1" showInputMessage="1" showErrorMessage="1" sqref="F13:F22">
      <formula1>44075</formula1>
      <formula2>46387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C27"/>
  <sheetViews>
    <sheetView topLeftCell="A16" workbookViewId="0">
      <selection activeCell="F5" sqref="F5"/>
    </sheetView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19" t="s">
        <v>406</v>
      </c>
      <c r="B3" s="219"/>
      <c r="C3" s="84" t="s">
        <v>421</v>
      </c>
    </row>
    <row r="4" spans="1:3" ht="24" x14ac:dyDescent="0.2">
      <c r="A4" s="85" t="s">
        <v>407</v>
      </c>
      <c r="B4" s="82"/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18" t="s">
        <v>411</v>
      </c>
      <c r="B7" s="218"/>
      <c r="C7" s="88"/>
    </row>
    <row r="8" spans="1:3" x14ac:dyDescent="0.2">
      <c r="A8" s="220"/>
      <c r="B8" s="220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18" t="s">
        <v>468</v>
      </c>
      <c r="B10" s="218"/>
      <c r="C10" s="89"/>
    </row>
    <row r="11" spans="1:3" ht="28.5" customHeight="1" x14ac:dyDescent="0.2">
      <c r="A11" s="220"/>
      <c r="B11" s="220"/>
      <c r="C11" s="88" t="s">
        <v>422</v>
      </c>
    </row>
    <row r="12" spans="1:3" x14ac:dyDescent="0.2">
      <c r="A12" s="218" t="s">
        <v>412</v>
      </c>
      <c r="B12" s="218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82"/>
      <c r="C14" s="89" t="s">
        <v>408</v>
      </c>
    </row>
    <row r="15" spans="1:3" x14ac:dyDescent="0.2">
      <c r="A15" s="218" t="s">
        <v>470</v>
      </c>
      <c r="B15" s="218"/>
      <c r="C15" s="89"/>
    </row>
    <row r="16" spans="1:3" ht="60" customHeight="1" x14ac:dyDescent="0.2">
      <c r="A16" s="220"/>
      <c r="B16" s="220"/>
      <c r="C16" s="89" t="s">
        <v>414</v>
      </c>
    </row>
    <row r="17" spans="1:3" x14ac:dyDescent="0.2">
      <c r="A17" s="221" t="s">
        <v>415</v>
      </c>
      <c r="B17" s="221"/>
      <c r="C17" s="89"/>
    </row>
    <row r="18" spans="1:3" x14ac:dyDescent="0.2">
      <c r="A18" s="218" t="s">
        <v>416</v>
      </c>
      <c r="B18" s="218"/>
      <c r="C18" s="89"/>
    </row>
    <row r="19" spans="1:3" ht="60" customHeight="1" x14ac:dyDescent="0.2">
      <c r="A19" s="220"/>
      <c r="B19" s="220"/>
      <c r="C19" s="89" t="s">
        <v>414</v>
      </c>
    </row>
    <row r="20" spans="1:3" x14ac:dyDescent="0.2">
      <c r="A20" s="218" t="s">
        <v>417</v>
      </c>
      <c r="B20" s="218"/>
      <c r="C20" s="89"/>
    </row>
    <row r="21" spans="1:3" ht="60" customHeight="1" x14ac:dyDescent="0.2">
      <c r="A21" s="220"/>
      <c r="B21" s="220"/>
      <c r="C21" s="89" t="s">
        <v>414</v>
      </c>
    </row>
    <row r="22" spans="1:3" ht="26.25" customHeight="1" x14ac:dyDescent="0.2">
      <c r="A22" s="218" t="s">
        <v>471</v>
      </c>
      <c r="B22" s="218"/>
      <c r="C22" s="89"/>
    </row>
    <row r="23" spans="1:3" ht="60" customHeight="1" x14ac:dyDescent="0.2">
      <c r="A23" s="220"/>
      <c r="B23" s="220"/>
      <c r="C23" s="89" t="s">
        <v>414</v>
      </c>
    </row>
    <row r="24" spans="1:3" x14ac:dyDescent="0.2">
      <c r="A24" s="218" t="s">
        <v>418</v>
      </c>
      <c r="B24" s="218"/>
      <c r="C24" s="89"/>
    </row>
    <row r="25" spans="1:3" ht="60" customHeight="1" x14ac:dyDescent="0.2">
      <c r="A25" s="220"/>
      <c r="B25" s="220"/>
      <c r="C25" s="89" t="s">
        <v>414</v>
      </c>
    </row>
    <row r="26" spans="1:3" x14ac:dyDescent="0.2">
      <c r="A26" s="218" t="s">
        <v>419</v>
      </c>
      <c r="B26" s="218"/>
      <c r="C26" s="89"/>
    </row>
    <row r="27" spans="1:3" ht="60" customHeight="1" x14ac:dyDescent="0.2">
      <c r="A27" s="220"/>
      <c r="B27" s="220"/>
      <c r="C27" s="89" t="s">
        <v>420</v>
      </c>
    </row>
  </sheetData>
  <mergeCells count="19">
    <mergeCell ref="A27:B27"/>
    <mergeCell ref="A21:B21"/>
    <mergeCell ref="A22:B22"/>
    <mergeCell ref="A23:B23"/>
    <mergeCell ref="A24:B24"/>
    <mergeCell ref="A25:B25"/>
    <mergeCell ref="A26:B26"/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Agnieszka Rejnowicz</cp:lastModifiedBy>
  <dcterms:created xsi:type="dcterms:W3CDTF">2014-03-17T07:23:47Z</dcterms:created>
  <dcterms:modified xsi:type="dcterms:W3CDTF">2025-02-14T12:24:27Z</dcterms:modified>
</cp:coreProperties>
</file>